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525" windowWidth="12120" windowHeight="864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Лист1!$15:$16</definedName>
    <definedName name="_xlnm.Print_Area" localSheetId="0">Лист1!$A$1:$N$66</definedName>
  </definedNames>
  <calcPr calcId="145621"/>
</workbook>
</file>

<file path=xl/calcChain.xml><?xml version="1.0" encoding="utf-8"?>
<calcChain xmlns="http://schemas.openxmlformats.org/spreadsheetml/2006/main">
  <c r="N37" i="1" l="1"/>
  <c r="M37" i="1"/>
  <c r="M39" i="1" l="1"/>
  <c r="P24" i="1" l="1"/>
  <c r="O24" i="1"/>
  <c r="L24" i="1"/>
  <c r="L19" i="1" l="1"/>
  <c r="L18" i="1"/>
  <c r="L37" i="1" l="1"/>
  <c r="L27" i="1" l="1"/>
  <c r="M27" i="1"/>
  <c r="N27" i="1"/>
  <c r="M58" i="1" l="1"/>
  <c r="N58" i="1"/>
  <c r="M55" i="1"/>
  <c r="N55" i="1"/>
  <c r="N22" i="1" l="1"/>
  <c r="N24" i="1" s="1"/>
  <c r="M22" i="1" l="1"/>
  <c r="M24" i="1" s="1"/>
  <c r="L38" i="1" l="1"/>
  <c r="N39" i="1" l="1"/>
  <c r="N36" i="1" l="1"/>
  <c r="N38" i="1" l="1"/>
  <c r="L36" i="1" l="1"/>
  <c r="M31" i="1" l="1"/>
  <c r="M36" i="1" l="1"/>
  <c r="L31" i="1" l="1"/>
  <c r="M43" i="1" l="1"/>
  <c r="L35" i="1" l="1"/>
  <c r="L64" i="1" l="1"/>
  <c r="L63" i="1" s="1"/>
  <c r="L54" i="1" s="1"/>
  <c r="N64" i="1"/>
  <c r="N63" i="1" s="1"/>
  <c r="N54" i="1" s="1"/>
  <c r="M64" i="1"/>
  <c r="M63" i="1" s="1"/>
  <c r="M54" i="1" s="1"/>
  <c r="M38" i="1"/>
  <c r="M53" i="1" s="1"/>
  <c r="M52" i="1" s="1"/>
  <c r="M51" i="1" s="1"/>
  <c r="M50" i="1" s="1"/>
  <c r="M41" i="1"/>
  <c r="N41" i="1"/>
  <c r="N43" i="1"/>
  <c r="N31" i="1"/>
  <c r="L59" i="1"/>
  <c r="L43" i="1"/>
  <c r="L56" i="1"/>
  <c r="L55" i="1" s="1"/>
  <c r="L61" i="1"/>
  <c r="B4" i="4"/>
  <c r="B14" i="4"/>
  <c r="A19" i="4"/>
  <c r="A18" i="4"/>
  <c r="H54" i="1"/>
  <c r="H41" i="1"/>
  <c r="L40" i="1" l="1"/>
  <c r="L53" i="1"/>
  <c r="L52" i="1" s="1"/>
  <c r="L51" i="1" s="1"/>
  <c r="L50" i="1" s="1"/>
  <c r="M40" i="1"/>
  <c r="N35" i="1"/>
  <c r="M35" i="1"/>
  <c r="N40" i="1"/>
  <c r="N53" i="1"/>
  <c r="N52" i="1" s="1"/>
  <c r="N51" i="1" s="1"/>
  <c r="N50" i="1" s="1"/>
  <c r="L58" i="1"/>
  <c r="N20" i="1" l="1"/>
  <c r="M20" i="1"/>
  <c r="M25" i="1" s="1"/>
  <c r="M26" i="1" s="1"/>
  <c r="L20" i="1"/>
  <c r="O21" i="1" s="1"/>
  <c r="N25" i="1" l="1"/>
  <c r="N26" i="1" s="1"/>
  <c r="Q21" i="1"/>
  <c r="L49" i="1"/>
  <c r="L48" i="1" s="1"/>
  <c r="L47" i="1" s="1"/>
  <c r="L46" i="1" s="1"/>
  <c r="L45" i="1" s="1"/>
  <c r="L25" i="1"/>
  <c r="L26" i="1" s="1"/>
  <c r="N49" i="1"/>
  <c r="N48" i="1" s="1"/>
  <c r="N47" i="1" s="1"/>
  <c r="N46" i="1" s="1"/>
  <c r="N45" i="1" s="1"/>
  <c r="P21" i="1"/>
  <c r="M49" i="1"/>
  <c r="M48" i="1" s="1"/>
  <c r="M47" i="1" s="1"/>
  <c r="M46" i="1" s="1"/>
  <c r="M45" i="1" s="1"/>
  <c r="L66" i="1" l="1"/>
  <c r="L68" i="1"/>
  <c r="L69" i="1" s="1"/>
  <c r="M66" i="1"/>
  <c r="M68" i="1"/>
  <c r="N66" i="1"/>
  <c r="N68" i="1"/>
  <c r="M69" i="1" l="1"/>
  <c r="M71" i="1" s="1"/>
  <c r="N69" i="1"/>
  <c r="N71" i="1" s="1"/>
  <c r="L71" i="1"/>
  <c r="L70" i="1"/>
  <c r="N70" i="1"/>
  <c r="M70" i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<sst xmlns="http://schemas.openxmlformats.org/spreadsheetml/2006/main" count="510" uniqueCount="242">
  <si>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</si>
  <si>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</si>
  <si>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</si>
  <si>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</si>
  <si>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</si>
  <si>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</si>
  <si>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</si>
  <si>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</si>
  <si>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</si>
  <si>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</si>
  <si>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</si>
  <si>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</si>
  <si>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</si>
  <si>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</si>
  <si>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</si>
  <si>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</si>
  <si>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</si>
  <si>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</si>
  <si>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</si>
  <si>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</si>
  <si>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</si>
  <si>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</si>
  <si>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</si>
  <si>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</si>
  <si>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</si>
  <si>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</si>
  <si>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</si>
  <si>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</si>
  <si>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</si>
  <si>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</si>
  <si>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</si>
  <si>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</si>
  <si>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</si>
  <si>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</si>
  <si>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</si>
  <si>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</si>
  <si>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</si>
  <si>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</si>
  <si>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</si>
  <si>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</si>
  <si>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</si>
  <si>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</si>
  <si>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</si>
  <si>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</si>
  <si>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</si>
  <si>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</si>
  <si>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</si>
  <si>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</si>
  <si>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</si>
  <si>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</si>
  <si>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03</t>
  </si>
  <si>
    <t>010301</t>
  </si>
  <si>
    <t>01030000020000710</t>
  </si>
  <si>
    <t>0103010002</t>
  </si>
  <si>
    <t>01030000000000800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</si>
  <si>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</si>
  <si>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</si>
  <si>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</si>
  <si>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</si>
  <si>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</si>
  <si>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</si>
  <si>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</si>
  <si>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</si>
  <si>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</si>
  <si>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</si>
  <si>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</si>
  <si>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</si>
  <si>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</si>
  <si>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</si>
  <si>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</si>
  <si>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</si>
  <si>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</si>
  <si>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</si>
  <si>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</si>
  <si>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</si>
  <si>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</si>
  <si>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</si>
  <si>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</si>
  <si>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</si>
  <si>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</si>
  <si>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</si>
  <si>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</si>
  <si>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</si>
  <si>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</si>
  <si>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</si>
  <si>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</si>
  <si>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</si>
  <si>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</si>
  <si>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</si>
  <si>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</si>
  <si>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</si>
  <si>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</si>
  <si>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</si>
  <si>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</si>
  <si>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</si>
  <si>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</si>
  <si>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04</t>
  </si>
  <si>
    <t>010606</t>
  </si>
  <si>
    <t>01060400000000800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</si>
  <si>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</si>
  <si>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</si>
  <si>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</si>
  <si>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</si>
  <si>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</si>
  <si>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</si>
  <si>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</si>
  <si>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</si>
  <si>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</si>
  <si>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</si>
  <si>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</si>
  <si>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</si>
  <si>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</si>
  <si>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</si>
  <si>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</si>
  <si>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</si>
  <si>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</si>
  <si>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</si>
  <si>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</si>
  <si>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</si>
  <si>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</si>
  <si>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</si>
  <si>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</si>
  <si>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</si>
  <si>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</si>
  <si>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</si>
  <si>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</si>
  <si>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</si>
  <si>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</si>
  <si>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</si>
  <si>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</si>
  <si>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</si>
  <si>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</si>
  <si>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</si>
  <si>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</si>
  <si>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</si>
  <si>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</si>
  <si>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</si>
  <si>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</si>
  <si>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</si>
  <si>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</si>
  <si>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</si>
  <si>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</si>
  <si>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</si>
  <si>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</si>
  <si>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</si>
  <si>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</si>
  <si>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</si>
  <si>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</si>
  <si>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</si>
  <si>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</si>
  <si>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</si>
  <si>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</si>
  <si>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</si>
  <si>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</si>
  <si>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</si>
  <si>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</si>
  <si>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</si>
  <si>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</si>
  <si>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</si>
  <si>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</si>
  <si>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</si>
  <si>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</si>
  <si>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</si>
  <si>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</si>
  <si>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</si>
  <si>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</si>
  <si>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</si>
  <si>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</si>
  <si>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</si>
  <si>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</si>
  <si>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</si>
  <si>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</si>
  <si>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</si>
  <si>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</si>
  <si>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</si>
  <si>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</si>
  <si>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</si>
  <si>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</si>
  <si>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</si>
  <si>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</si>
  <si>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</si>
  <si>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</si>
  <si>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</si>
  <si>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</si>
  <si>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</si>
  <si>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</si>
  <si>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</si>
  <si>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</si>
  <si>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</si>
  <si>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</si>
  <si>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</si>
  <si>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</si>
  <si>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</si>
  <si>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</si>
  <si>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</si>
  <si>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</si>
  <si>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</si>
  <si>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</si>
  <si>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</si>
  <si>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к решению Совета депутатов города Апатиты</t>
  </si>
  <si>
    <t>4.2.</t>
  </si>
  <si>
    <t>в том числе дотация</t>
  </si>
  <si>
    <t>3.</t>
  </si>
  <si>
    <t>3.1.</t>
  </si>
  <si>
    <t>3.2.</t>
  </si>
  <si>
    <t xml:space="preserve">Налоговые и неналоговые </t>
  </si>
  <si>
    <t>условно утвержденные</t>
  </si>
  <si>
    <t xml:space="preserve">(рублей) </t>
  </si>
  <si>
    <t>Приложение № 1</t>
  </si>
  <si>
    <t>остатки</t>
  </si>
  <si>
    <t>предельный дефицит</t>
  </si>
  <si>
    <t>разрыв</t>
  </si>
  <si>
    <t>Операции по управлению остатками средств на единых счетах бюджетов</t>
  </si>
  <si>
    <t>10</t>
  </si>
  <si>
    <t>550</t>
  </si>
  <si>
    <t>отклонение от предельного дефицита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</si>
  <si>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</si>
  <si>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</si>
  <si>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</si>
  <si>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</si>
  <si>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</si>
  <si>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</si>
  <si>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Предоставление бюджетных кредитов юридическим лицам из бюджетов муниципальных округов в валюте Российской Федерации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</si>
  <si>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</si>
  <si>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14</t>
  </si>
  <si>
    <t>4.3.</t>
  </si>
  <si>
    <t xml:space="preserve">Погашение муниципальными округами кредитов от кредитных организаций в валюте Российской Федерации
</t>
  </si>
  <si>
    <t xml:space="preserve">Увеличение прочих остатков денежных средств бюджетов муниципальных округов
</t>
  </si>
  <si>
    <t xml:space="preserve">Уменьшение прочих остатков денежных средств бюджетов муниципальных округов
</t>
  </si>
  <si>
    <t xml:space="preserve">Исполнение муниципальных гарантий муниципальных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</si>
  <si>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 xml:space="preserve">Возврат бюджетных кредитов, предоставленных юридическим лицам из бюджетов муниципальных округов в валюте Российской Федерации
</t>
  </si>
  <si>
    <t xml:space="preserve">ИСТОЧНИКИ ВНУТРЕННЕГО ФИНАНСИРОВАНИЯ ДЕФИЦИТОВ БЮДЖЕТОВ
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</si>
  <si>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</si>
  <si>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Исполнение государственных и муниципальных гарантий
</t>
  </si>
  <si>
    <t xml:space="preserve"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</si>
  <si>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 xml:space="preserve"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
</t>
  </si>
  <si>
    <r>
      <t xml:space="preserve">итого собств. доходов - по доп.нормативу </t>
    </r>
    <r>
      <rPr>
        <b/>
        <sz val="12"/>
        <rFont val="Arial"/>
        <family val="2"/>
        <charset val="204"/>
      </rPr>
      <t>(верхний предел мун долга)</t>
    </r>
  </si>
  <si>
    <t>Источники финансирования дефицита городского бюджета на 2025 год и на плановый период 2026 и 2027 годов</t>
  </si>
  <si>
    <t>"Приложение № 1</t>
  </si>
  <si>
    <t>от ___._____2025 № ____</t>
  </si>
  <si>
    <t>"О городском бюджете на 2025 год и на плановый период 2026 и 2027 годов"</t>
  </si>
  <si>
    <t>от 17.12.2024 №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</si>
</sst>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Arial"/>
      <family val="2"/>
      <charset val="204"/>
    </font>
    <font>
      <sz val="12"/>
      <color rgb="FF000000"/>
      <name val="Arial Cyr"/>
    </font>
    <font>
      <b/>
      <sz val="12"/>
      <color rgb="FF000000"/>
      <name val="Arial"/>
      <family val="2"/>
      <charset val="204"/>
    </font>
    <font>
      <i/>
      <sz val="12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2"/>
      <color rgb="FF000000"/>
      <name val="Arial Cyr"/>
    </font>
    <font>
      <i/>
      <sz val="12"/>
      <color rgb="FF00000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FF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8" fillId="0" borderId="0"/>
    <xf numFmtId="0" fontId="8" fillId="0" borderId="0"/>
    <xf numFmtId="0" fontId="9" fillId="0" borderId="0">
      <alignment horizontal="right"/>
    </xf>
    <xf numFmtId="4" fontId="10" fillId="2" borderId="4">
      <alignment horizontal="right" vertical="top" shrinkToFit="1"/>
    </xf>
    <xf numFmtId="4" fontId="11" fillId="3" borderId="4">
      <alignment horizontal="right" vertical="top" shrinkToFit="1"/>
    </xf>
    <xf numFmtId="0" fontId="9" fillId="0" borderId="0"/>
    <xf numFmtId="4" fontId="12" fillId="2" borderId="4">
      <alignment horizontal="right" vertical="top" shrinkToFit="1"/>
    </xf>
    <xf numFmtId="4" fontId="13" fillId="3" borderId="4">
      <alignment horizontal="right" vertical="top" shrinkToFit="1"/>
    </xf>
    <xf numFmtId="4" fontId="12" fillId="0" borderId="4">
      <alignment horizontal="right" vertical="top" shrinkToFit="1"/>
    </xf>
  </cellStyleXfs>
  <cellXfs count="135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5" fillId="0" borderId="0" xfId="0" applyFont="1" applyFill="1" applyProtection="1">
      <protection locked="0"/>
    </xf>
    <xf numFmtId="0" fontId="15" fillId="0" borderId="0" xfId="1" applyFont="1" applyFill="1" applyBorder="1" applyAlignment="1">
      <alignment horizontal="right"/>
    </xf>
    <xf numFmtId="0" fontId="15" fillId="0" borderId="0" xfId="0" applyFont="1" applyFill="1"/>
    <xf numFmtId="0" fontId="15" fillId="0" borderId="0" xfId="2" applyFont="1" applyFill="1"/>
    <xf numFmtId="0" fontId="15" fillId="0" borderId="0" xfId="6" applyFont="1" applyFill="1" applyAlignment="1">
      <alignment horizontal="right"/>
    </xf>
    <xf numFmtId="0" fontId="15" fillId="0" borderId="0" xfId="0" applyNumberFormat="1" applyFont="1" applyFill="1" applyAlignment="1">
      <alignment horizontal="right"/>
    </xf>
    <xf numFmtId="0" fontId="17" fillId="0" borderId="0" xfId="0" applyFont="1" applyFill="1" applyAlignment="1">
      <alignment wrapText="1"/>
    </xf>
    <xf numFmtId="3" fontId="15" fillId="0" borderId="0" xfId="0" applyNumberFormat="1" applyFont="1" applyFill="1" applyAlignment="1">
      <alignment horizontal="right"/>
    </xf>
    <xf numFmtId="4" fontId="17" fillId="0" borderId="1" xfId="0" applyNumberFormat="1" applyFont="1" applyFill="1" applyBorder="1" applyAlignment="1">
      <alignment wrapText="1"/>
    </xf>
    <xf numFmtId="4" fontId="15" fillId="0" borderId="1" xfId="0" applyNumberFormat="1" applyFont="1" applyFill="1" applyBorder="1" applyAlignment="1">
      <alignment horizontal="right" wrapText="1"/>
    </xf>
    <xf numFmtId="4" fontId="14" fillId="0" borderId="1" xfId="0" applyNumberFormat="1" applyFont="1" applyFill="1" applyBorder="1" applyAlignment="1">
      <alignment wrapText="1"/>
    </xf>
    <xf numFmtId="4" fontId="14" fillId="0" borderId="1" xfId="0" applyNumberFormat="1" applyFont="1" applyFill="1" applyBorder="1"/>
    <xf numFmtId="4" fontId="15" fillId="0" borderId="1" xfId="0" applyNumberFormat="1" applyFont="1" applyFill="1" applyBorder="1"/>
    <xf numFmtId="4" fontId="15" fillId="0" borderId="0" xfId="0" applyNumberFormat="1" applyFont="1" applyFill="1"/>
    <xf numFmtId="49" fontId="15" fillId="0" borderId="0" xfId="0" applyNumberFormat="1" applyFont="1" applyFill="1"/>
    <xf numFmtId="0" fontId="15" fillId="0" borderId="0" xfId="0" applyNumberFormat="1" applyFont="1" applyFill="1" applyAlignment="1">
      <alignment wrapText="1"/>
    </xf>
    <xf numFmtId="0" fontId="16" fillId="0" borderId="0" xfId="0" applyFont="1" applyFill="1"/>
    <xf numFmtId="49" fontId="17" fillId="0" borderId="0" xfId="0" quotePrefix="1" applyNumberFormat="1" applyFont="1" applyFill="1" applyAlignment="1">
      <alignment wrapText="1"/>
    </xf>
    <xf numFmtId="0" fontId="17" fillId="0" borderId="0" xfId="0" quotePrefix="1" applyNumberFormat="1" applyFont="1" applyFill="1" applyAlignment="1">
      <alignment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quotePrefix="1" applyNumberFormat="1" applyFont="1" applyFill="1" applyBorder="1" applyAlignment="1">
      <alignment horizontal="center" vertical="center" wrapText="1"/>
    </xf>
    <xf numFmtId="2" fontId="17" fillId="0" borderId="0" xfId="0" applyNumberFormat="1" applyFont="1" applyFill="1" applyAlignment="1">
      <alignment wrapText="1"/>
    </xf>
    <xf numFmtId="49" fontId="15" fillId="0" borderId="0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/>
    </xf>
    <xf numFmtId="49" fontId="15" fillId="0" borderId="1" xfId="0" quotePrefix="1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/>
    </xf>
    <xf numFmtId="49" fontId="15" fillId="0" borderId="1" xfId="0" applyNumberFormat="1" applyFont="1" applyFill="1" applyBorder="1" applyAlignment="1">
      <alignment horizontal="center" wrapText="1"/>
    </xf>
    <xf numFmtId="49" fontId="17" fillId="0" borderId="0" xfId="0" applyNumberFormat="1" applyFont="1" applyFill="1" applyAlignment="1">
      <alignment wrapText="1"/>
    </xf>
    <xf numFmtId="0" fontId="14" fillId="0" borderId="1" xfId="0" applyFont="1" applyFill="1" applyBorder="1" applyAlignment="1">
      <alignment horizontal="left"/>
    </xf>
    <xf numFmtId="4" fontId="17" fillId="0" borderId="0" xfId="0" applyNumberFormat="1" applyFont="1" applyFill="1" applyAlignment="1">
      <alignment wrapText="1"/>
    </xf>
    <xf numFmtId="0" fontId="14" fillId="0" borderId="1" xfId="0" applyFont="1" applyFill="1" applyBorder="1" applyAlignment="1"/>
    <xf numFmtId="0" fontId="15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wrapText="1"/>
    </xf>
    <xf numFmtId="49" fontId="14" fillId="0" borderId="0" xfId="0" quotePrefix="1" applyNumberFormat="1" applyFont="1" applyFill="1" applyAlignment="1">
      <alignment wrapText="1"/>
    </xf>
    <xf numFmtId="0" fontId="15" fillId="0" borderId="1" xfId="0" quotePrefix="1" applyNumberFormat="1" applyFont="1" applyFill="1" applyBorder="1" applyAlignment="1">
      <alignment wrapText="1"/>
    </xf>
    <xf numFmtId="49" fontId="14" fillId="0" borderId="1" xfId="0" quotePrefix="1" applyNumberFormat="1" applyFont="1" applyFill="1" applyBorder="1" applyAlignment="1">
      <alignment wrapText="1"/>
    </xf>
    <xf numFmtId="0" fontId="14" fillId="0" borderId="0" xfId="0" applyFont="1" applyFill="1" applyAlignment="1">
      <alignment wrapText="1"/>
    </xf>
    <xf numFmtId="0" fontId="14" fillId="0" borderId="1" xfId="0" applyFont="1" applyFill="1" applyBorder="1" applyAlignment="1">
      <alignment horizontal="center" vertical="center"/>
    </xf>
    <xf numFmtId="49" fontId="14" fillId="0" borderId="0" xfId="0" applyNumberFormat="1" applyFont="1" applyFill="1"/>
    <xf numFmtId="0" fontId="14" fillId="0" borderId="1" xfId="0" applyNumberFormat="1" applyFont="1" applyFill="1" applyBorder="1" applyAlignment="1">
      <alignment horizontal="left" wrapText="1"/>
    </xf>
    <xf numFmtId="49" fontId="14" fillId="0" borderId="1" xfId="0" applyNumberFormat="1" applyFont="1" applyFill="1" applyBorder="1" applyAlignment="1">
      <alignment horizontal="center"/>
    </xf>
    <xf numFmtId="4" fontId="14" fillId="0" borderId="0" xfId="0" applyNumberFormat="1" applyFont="1" applyFill="1"/>
    <xf numFmtId="0" fontId="14" fillId="0" borderId="0" xfId="0" applyFont="1" applyFill="1"/>
    <xf numFmtId="0" fontId="15" fillId="0" borderId="1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left" wrapText="1"/>
    </xf>
    <xf numFmtId="49" fontId="15" fillId="0" borderId="1" xfId="0" applyNumberFormat="1" applyFont="1" applyFill="1" applyBorder="1" applyAlignment="1">
      <alignment horizontal="center"/>
    </xf>
    <xf numFmtId="164" fontId="15" fillId="0" borderId="1" xfId="0" applyNumberFormat="1" applyFont="1" applyFill="1" applyBorder="1" applyAlignment="1">
      <alignment horizontal="center"/>
    </xf>
    <xf numFmtId="16" fontId="15" fillId="0" borderId="1" xfId="0" applyNumberFormat="1" applyFont="1" applyFill="1" applyBorder="1" applyAlignment="1">
      <alignment horizontal="center"/>
    </xf>
    <xf numFmtId="164" fontId="14" fillId="0" borderId="1" xfId="0" applyNumberFormat="1" applyFont="1" applyFill="1" applyBorder="1" applyAlignment="1">
      <alignment horizontal="center"/>
    </xf>
    <xf numFmtId="165" fontId="15" fillId="0" borderId="1" xfId="0" applyNumberFormat="1" applyFont="1" applyFill="1" applyBorder="1" applyAlignment="1">
      <alignment horizontal="center"/>
    </xf>
    <xf numFmtId="0" fontId="14" fillId="0" borderId="0" xfId="0" applyNumberFormat="1" applyFont="1" applyFill="1" applyAlignment="1">
      <alignment wrapText="1"/>
    </xf>
    <xf numFmtId="164" fontId="15" fillId="0" borderId="0" xfId="0" applyNumberFormat="1" applyFont="1" applyFill="1"/>
    <xf numFmtId="164" fontId="14" fillId="0" borderId="0" xfId="0" applyNumberFormat="1" applyFont="1" applyFill="1"/>
    <xf numFmtId="0" fontId="15" fillId="0" borderId="0" xfId="0" applyFont="1" applyFill="1" applyAlignment="1">
      <alignment horizontal="right"/>
    </xf>
    <xf numFmtId="4" fontId="15" fillId="0" borderId="0" xfId="0" applyNumberFormat="1" applyFont="1" applyFill="1" applyAlignment="1">
      <alignment horizontal="right"/>
    </xf>
    <xf numFmtId="4" fontId="14" fillId="0" borderId="0" xfId="0" applyNumberFormat="1" applyFont="1" applyFill="1" applyAlignment="1">
      <alignment horizontal="right"/>
    </xf>
    <xf numFmtId="0" fontId="24" fillId="4" borderId="0" xfId="2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5" fillId="4" borderId="0" xfId="2" applyNumberFormat="1" applyFont="1" applyFill="1" applyAlignment="1">
      <alignment horizontal="right"/>
    </xf>
    <xf numFmtId="0" fontId="25" fillId="0" borderId="0" xfId="0" applyFont="1" applyAlignment="1">
      <alignment horizontal="right"/>
    </xf>
    <xf numFmtId="0" fontId="25" fillId="0" borderId="0" xfId="0" applyFont="1" applyFill="1" applyAlignment="1"/>
    <xf numFmtId="0" fontId="25" fillId="4" borderId="0" xfId="2" applyNumberFormat="1" applyFont="1" applyFill="1" applyAlignment="1"/>
    <xf numFmtId="0" fontId="25" fillId="0" borderId="0" xfId="0" applyFont="1" applyAlignment="1"/>
    <xf numFmtId="4" fontId="26" fillId="4" borderId="4" xfId="7" applyNumberFormat="1" applyFont="1" applyFill="1" applyProtection="1">
      <alignment horizontal="right" vertical="top" shrinkToFit="1"/>
    </xf>
    <xf numFmtId="4" fontId="21" fillId="0" borderId="0" xfId="0" applyNumberFormat="1" applyFont="1" applyFill="1" applyAlignment="1">
      <alignment horizontal="right"/>
    </xf>
    <xf numFmtId="4" fontId="27" fillId="0" borderId="4" xfId="7" applyNumberFormat="1" applyFont="1" applyFill="1" applyProtection="1">
      <alignment horizontal="right" vertical="top" shrinkToFit="1"/>
    </xf>
    <xf numFmtId="4" fontId="18" fillId="0" borderId="4" xfId="7" applyNumberFormat="1" applyFont="1" applyFill="1" applyProtection="1">
      <alignment horizontal="right" vertical="top" shrinkToFit="1"/>
    </xf>
    <xf numFmtId="4" fontId="19" fillId="0" borderId="4" xfId="8" applyNumberFormat="1" applyFont="1" applyFill="1" applyProtection="1">
      <alignment horizontal="right" vertical="top" shrinkToFit="1"/>
    </xf>
    <xf numFmtId="4" fontId="23" fillId="0" borderId="4" xfId="9" applyNumberFormat="1" applyFont="1" applyFill="1" applyProtection="1">
      <alignment horizontal="right" vertical="top" shrinkToFit="1"/>
    </xf>
    <xf numFmtId="4" fontId="20" fillId="0" borderId="1" xfId="0" applyNumberFormat="1" applyFont="1" applyFill="1" applyBorder="1" applyAlignment="1">
      <alignment wrapText="1"/>
    </xf>
    <xf numFmtId="4" fontId="21" fillId="0" borderId="4" xfId="8" applyNumberFormat="1" applyFont="1" applyFill="1" applyProtection="1">
      <alignment horizontal="right" vertical="top" shrinkToFit="1"/>
    </xf>
    <xf numFmtId="4" fontId="22" fillId="0" borderId="4" xfId="8" applyNumberFormat="1" applyFont="1" applyFill="1" applyProtection="1">
      <alignment horizontal="right" vertical="top" shrinkToFi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quotePrefix="1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0">
    <cellStyle name="dtrow" xfId="3"/>
    <cellStyle name="xl31" xfId="8"/>
    <cellStyle name="xl34" xfId="5"/>
    <cellStyle name="xl36" xfId="7"/>
    <cellStyle name="xl38" xfId="9"/>
    <cellStyle name="xl39" xfId="4"/>
    <cellStyle name="Обычный" xfId="0" builtinId="0"/>
    <cellStyle name="Обычный 2" xfId="2"/>
    <cellStyle name="Обычный 4" xfId="1"/>
    <cellStyle name="Обычный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R80"/>
  <sheetViews>
    <sheetView tabSelected="1" view="pageBreakPreview" topLeftCell="A5" zoomScale="68" zoomScaleNormal="79" zoomScaleSheetLayoutView="68" workbookViewId="0">
      <selection activeCell="L39" sqref="L39"/>
    </sheetView>
  </sheetViews>
  <sheetFormatPr defaultColWidth="9.140625" defaultRowHeight="15.75" x14ac:dyDescent="0.25"/>
  <cols>
    <col min="1" max="1" width="9.28515625" style="52" customWidth="1"/>
    <col min="2" max="2" width="20.28515625" style="64" hidden="1" customWidth="1"/>
    <col min="3" max="3" width="44.28515625" style="65" customWidth="1"/>
    <col min="4" max="4" width="10.28515625" style="64" customWidth="1"/>
    <col min="5" max="5" width="7.85546875" style="64" customWidth="1"/>
    <col min="6" max="6" width="12.28515625" style="64" customWidth="1"/>
    <col min="7" max="7" width="8.5703125" style="64" customWidth="1"/>
    <col min="8" max="8" width="13.28515625" style="64" customWidth="1"/>
    <col min="9" max="9" width="10.5703125" style="64" customWidth="1"/>
    <col min="10" max="10" width="16.7109375" style="64" customWidth="1"/>
    <col min="11" max="11" width="13.85546875" style="64" customWidth="1"/>
    <col min="12" max="12" width="19.7109375" style="52" customWidth="1"/>
    <col min="13" max="13" width="20.85546875" style="52" customWidth="1"/>
    <col min="14" max="14" width="20.7109375" style="52" customWidth="1"/>
    <col min="15" max="16" width="20.140625" style="66" bestFit="1" customWidth="1"/>
    <col min="17" max="17" width="20" style="66" customWidth="1"/>
    <col min="18" max="16384" width="9.140625" style="66"/>
  </cols>
  <sheetData>
    <row r="1" spans="1:18" x14ac:dyDescent="0.25">
      <c r="N1" s="104"/>
    </row>
    <row r="2" spans="1:18" x14ac:dyDescent="0.25">
      <c r="L2" s="50"/>
      <c r="M2" s="50"/>
      <c r="N2" s="51" t="s">
        <v>208</v>
      </c>
    </row>
    <row r="3" spans="1:18" x14ac:dyDescent="0.25">
      <c r="L3" s="50"/>
      <c r="M3" s="50"/>
      <c r="N3" s="51" t="s">
        <v>199</v>
      </c>
    </row>
    <row r="4" spans="1:18" x14ac:dyDescent="0.25">
      <c r="L4" s="50"/>
      <c r="M4" s="50"/>
      <c r="N4" s="51" t="s">
        <v>239</v>
      </c>
    </row>
    <row r="6" spans="1:18" x14ac:dyDescent="0.25">
      <c r="N6" s="108" t="s">
        <v>238</v>
      </c>
      <c r="O6" s="107"/>
      <c r="P6" s="108"/>
      <c r="R6" s="111"/>
    </row>
    <row r="7" spans="1:18" x14ac:dyDescent="0.25">
      <c r="N7" s="108" t="s">
        <v>199</v>
      </c>
      <c r="O7" s="107"/>
      <c r="Q7" s="111"/>
      <c r="R7" s="111"/>
    </row>
    <row r="8" spans="1:18" x14ac:dyDescent="0.25">
      <c r="N8" s="109" t="s">
        <v>240</v>
      </c>
      <c r="O8" s="112"/>
      <c r="P8" s="112"/>
      <c r="Q8" s="112"/>
      <c r="R8" s="112"/>
    </row>
    <row r="9" spans="1:18" x14ac:dyDescent="0.25">
      <c r="N9" s="110" t="s">
        <v>241</v>
      </c>
      <c r="O9" s="107"/>
      <c r="Q9" s="113"/>
      <c r="R9" s="113"/>
    </row>
    <row r="11" spans="1:18" x14ac:dyDescent="0.25">
      <c r="L11" s="53"/>
      <c r="M11" s="50"/>
      <c r="N11" s="54"/>
    </row>
    <row r="12" spans="1:18" s="52" customFormat="1" ht="15" x14ac:dyDescent="0.2">
      <c r="B12" s="64"/>
      <c r="C12" s="65"/>
      <c r="D12" s="64"/>
      <c r="E12" s="64"/>
      <c r="F12" s="64"/>
      <c r="G12" s="64"/>
      <c r="H12" s="64"/>
      <c r="I12" s="64"/>
      <c r="J12" s="64"/>
      <c r="K12" s="64"/>
      <c r="L12" s="55"/>
    </row>
    <row r="13" spans="1:18" s="56" customFormat="1" x14ac:dyDescent="0.25">
      <c r="A13" s="124" t="s">
        <v>237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</row>
    <row r="14" spans="1:18" s="56" customFormat="1" ht="15" x14ac:dyDescent="0.2">
      <c r="B14" s="67"/>
      <c r="C14" s="68"/>
      <c r="D14" s="67"/>
      <c r="E14" s="67"/>
      <c r="F14" s="67"/>
      <c r="G14" s="67"/>
      <c r="H14" s="67"/>
      <c r="I14" s="67"/>
      <c r="J14" s="67"/>
      <c r="K14" s="67"/>
      <c r="N14" s="57" t="s">
        <v>207</v>
      </c>
    </row>
    <row r="15" spans="1:18" s="56" customFormat="1" ht="15" x14ac:dyDescent="0.2">
      <c r="A15" s="125" t="s">
        <v>109</v>
      </c>
      <c r="B15" s="128" t="s">
        <v>109</v>
      </c>
      <c r="C15" s="127" t="s">
        <v>141</v>
      </c>
      <c r="D15" s="125" t="s">
        <v>110</v>
      </c>
      <c r="E15" s="126"/>
      <c r="F15" s="126"/>
      <c r="G15" s="126"/>
      <c r="H15" s="126"/>
      <c r="I15" s="126"/>
      <c r="J15" s="126"/>
      <c r="K15" s="126"/>
      <c r="L15" s="123">
        <v>2025</v>
      </c>
      <c r="M15" s="123">
        <v>2026</v>
      </c>
      <c r="N15" s="123">
        <v>2027</v>
      </c>
    </row>
    <row r="16" spans="1:18" s="56" customFormat="1" ht="109.15" customHeight="1" x14ac:dyDescent="0.2">
      <c r="A16" s="125"/>
      <c r="B16" s="128"/>
      <c r="C16" s="127"/>
      <c r="D16" s="69" t="s">
        <v>140</v>
      </c>
      <c r="E16" s="70" t="s">
        <v>7</v>
      </c>
      <c r="F16" s="70" t="s">
        <v>10</v>
      </c>
      <c r="G16" s="70" t="s">
        <v>13</v>
      </c>
      <c r="H16" s="70" t="s">
        <v>16</v>
      </c>
      <c r="I16" s="70" t="s">
        <v>19</v>
      </c>
      <c r="J16" s="69" t="s">
        <v>138</v>
      </c>
      <c r="K16" s="70" t="s">
        <v>139</v>
      </c>
      <c r="L16" s="123"/>
      <c r="M16" s="123"/>
      <c r="N16" s="123"/>
      <c r="O16" s="71"/>
      <c r="P16" s="71"/>
      <c r="Q16" s="71"/>
    </row>
    <row r="17" spans="1:17" s="56" customFormat="1" hidden="1" x14ac:dyDescent="0.25">
      <c r="A17" s="69"/>
      <c r="B17" s="72"/>
      <c r="C17" s="73" t="s">
        <v>191</v>
      </c>
      <c r="D17" s="69"/>
      <c r="E17" s="70"/>
      <c r="F17" s="70"/>
      <c r="G17" s="70"/>
      <c r="H17" s="70"/>
      <c r="I17" s="70"/>
      <c r="J17" s="69"/>
      <c r="K17" s="74"/>
      <c r="L17" s="116"/>
      <c r="M17" s="116"/>
      <c r="N17" s="116"/>
      <c r="O17" s="79"/>
      <c r="P17" s="79"/>
      <c r="Q17" s="79"/>
    </row>
    <row r="18" spans="1:17" s="56" customFormat="1" ht="15" hidden="1" x14ac:dyDescent="0.2">
      <c r="A18" s="69"/>
      <c r="B18" s="72"/>
      <c r="C18" s="75" t="s">
        <v>205</v>
      </c>
      <c r="D18" s="69"/>
      <c r="E18" s="70"/>
      <c r="F18" s="70"/>
      <c r="G18" s="70"/>
      <c r="H18" s="70"/>
      <c r="I18" s="70"/>
      <c r="J18" s="69"/>
      <c r="K18" s="76"/>
      <c r="L18" s="117">
        <f>1484017281.58</f>
        <v>1484017281.5799999</v>
      </c>
      <c r="M18" s="117">
        <v>1392616731.1900001</v>
      </c>
      <c r="N18" s="117">
        <v>1438418906.3299999</v>
      </c>
      <c r="O18" s="77"/>
    </row>
    <row r="19" spans="1:17" s="56" customFormat="1" ht="15" hidden="1" x14ac:dyDescent="0.2">
      <c r="A19" s="69"/>
      <c r="B19" s="72"/>
      <c r="C19" s="75" t="s">
        <v>192</v>
      </c>
      <c r="D19" s="69"/>
      <c r="E19" s="70"/>
      <c r="F19" s="70"/>
      <c r="G19" s="70"/>
      <c r="H19" s="114"/>
      <c r="I19" s="114"/>
      <c r="J19" s="114"/>
      <c r="K19" s="74"/>
      <c r="L19" s="117">
        <f>2466968778.03</f>
        <v>2466968778.0300002</v>
      </c>
      <c r="M19" s="117">
        <v>2920058622.73</v>
      </c>
      <c r="N19" s="117">
        <v>2793366508.79</v>
      </c>
      <c r="O19" s="77"/>
    </row>
    <row r="20" spans="1:17" s="56" customFormat="1" hidden="1" x14ac:dyDescent="0.25">
      <c r="A20" s="69"/>
      <c r="B20" s="72"/>
      <c r="C20" s="78" t="s">
        <v>193</v>
      </c>
      <c r="D20" s="69"/>
      <c r="E20" s="70"/>
      <c r="F20" s="70"/>
      <c r="G20" s="70"/>
      <c r="H20" s="70"/>
      <c r="I20" s="70"/>
      <c r="J20" s="69"/>
      <c r="K20" s="74"/>
      <c r="L20" s="118">
        <f>L18+L19</f>
        <v>3950986059.6100001</v>
      </c>
      <c r="M20" s="118">
        <f>M18+M19</f>
        <v>4312675353.9200001</v>
      </c>
      <c r="N20" s="118">
        <f>N18+N19</f>
        <v>4231785415.1199999</v>
      </c>
    </row>
    <row r="21" spans="1:17" s="56" customFormat="1" ht="15" hidden="1" x14ac:dyDescent="0.2">
      <c r="A21" s="69"/>
      <c r="B21" s="72"/>
      <c r="C21" s="75" t="s">
        <v>201</v>
      </c>
      <c r="D21" s="69"/>
      <c r="E21" s="70"/>
      <c r="F21" s="70"/>
      <c r="G21" s="70"/>
      <c r="H21" s="70"/>
      <c r="I21" s="70"/>
      <c r="J21" s="69"/>
      <c r="K21" s="74"/>
      <c r="L21" s="119">
        <v>336492843</v>
      </c>
      <c r="M21" s="119">
        <v>311140037</v>
      </c>
      <c r="N21" s="119">
        <v>122962945</v>
      </c>
      <c r="O21" s="79">
        <f>L20-L21</f>
        <v>3614493216.6100001</v>
      </c>
      <c r="P21" s="79">
        <f>M20-M21</f>
        <v>4001535316.9200001</v>
      </c>
      <c r="Q21" s="79">
        <f>N20-N21</f>
        <v>4108822470.1199999</v>
      </c>
    </row>
    <row r="22" spans="1:17" s="56" customFormat="1" ht="15" hidden="1" x14ac:dyDescent="0.2">
      <c r="A22" s="69"/>
      <c r="B22" s="72"/>
      <c r="C22" s="75" t="s">
        <v>206</v>
      </c>
      <c r="D22" s="69"/>
      <c r="E22" s="70"/>
      <c r="F22" s="70"/>
      <c r="G22" s="70"/>
      <c r="H22" s="70"/>
      <c r="I22" s="70"/>
      <c r="J22" s="69"/>
      <c r="K22" s="74"/>
      <c r="L22" s="58"/>
      <c r="M22" s="120">
        <f>O24</f>
        <v>44616341.107435904</v>
      </c>
      <c r="N22" s="120">
        <f>P24</f>
        <v>85320326.352105275</v>
      </c>
    </row>
    <row r="23" spans="1:17" s="56" customFormat="1" hidden="1" x14ac:dyDescent="0.25">
      <c r="A23" s="69"/>
      <c r="B23" s="72"/>
      <c r="C23" s="73" t="s">
        <v>194</v>
      </c>
      <c r="D23" s="69"/>
      <c r="E23" s="70"/>
      <c r="F23" s="70"/>
      <c r="G23" s="70"/>
      <c r="H23" s="70"/>
      <c r="I23" s="70"/>
      <c r="J23" s="69"/>
      <c r="K23" s="74"/>
      <c r="L23" s="121"/>
      <c r="M23" s="121"/>
      <c r="N23" s="121"/>
    </row>
    <row r="24" spans="1:17" s="56" customFormat="1" hidden="1" x14ac:dyDescent="0.25">
      <c r="A24" s="69"/>
      <c r="B24" s="72"/>
      <c r="C24" s="80" t="s">
        <v>195</v>
      </c>
      <c r="D24" s="69"/>
      <c r="E24" s="70"/>
      <c r="F24" s="70"/>
      <c r="G24" s="70"/>
      <c r="H24" s="70"/>
      <c r="I24" s="70"/>
      <c r="J24" s="69"/>
      <c r="K24" s="76"/>
      <c r="L24" s="122">
        <f>4118054086.42</f>
        <v>4118054086.4200001</v>
      </c>
      <c r="M24" s="122">
        <f>4348955888.92+M22</f>
        <v>4393572230.0274363</v>
      </c>
      <c r="N24" s="122">
        <f>4291489764.48+N22</f>
        <v>4376810090.8321056</v>
      </c>
      <c r="O24" s="79">
        <f>(4348955888.92-M19+M21)/97.5%*2.5%</f>
        <v>44616341.107435904</v>
      </c>
      <c r="P24" s="79">
        <f>(4291489764.48-N19+N21)/95%*5%</f>
        <v>85320326.352105275</v>
      </c>
    </row>
    <row r="25" spans="1:17" s="56" customFormat="1" hidden="1" x14ac:dyDescent="0.25">
      <c r="A25" s="69"/>
      <c r="B25" s="72"/>
      <c r="C25" s="80" t="s">
        <v>196</v>
      </c>
      <c r="D25" s="69"/>
      <c r="E25" s="70"/>
      <c r="F25" s="70"/>
      <c r="G25" s="70"/>
      <c r="H25" s="70"/>
      <c r="I25" s="70"/>
      <c r="J25" s="69"/>
      <c r="K25" s="74"/>
      <c r="L25" s="59">
        <f>L20-L24</f>
        <v>-167068026.80999994</v>
      </c>
      <c r="M25" s="59">
        <f>M20-M24</f>
        <v>-80896876.10743618</v>
      </c>
      <c r="N25" s="59">
        <f>N20-N24</f>
        <v>-145024675.71210575</v>
      </c>
      <c r="O25" s="79"/>
    </row>
    <row r="26" spans="1:17" s="56" customFormat="1" hidden="1" x14ac:dyDescent="0.25">
      <c r="A26" s="69"/>
      <c r="B26" s="72"/>
      <c r="C26" s="80" t="s">
        <v>197</v>
      </c>
      <c r="D26" s="69"/>
      <c r="E26" s="70"/>
      <c r="F26" s="70"/>
      <c r="G26" s="70"/>
      <c r="H26" s="70"/>
      <c r="I26" s="70"/>
      <c r="J26" s="69"/>
      <c r="K26" s="74"/>
      <c r="L26" s="59">
        <f>L25/L18*(-100)</f>
        <v>11.257822188709714</v>
      </c>
      <c r="M26" s="59">
        <f>M25/M18*(-100)</f>
        <v>5.8089834981595594</v>
      </c>
      <c r="N26" s="59">
        <f>N25/N18*(-100)</f>
        <v>10.082228137707363</v>
      </c>
      <c r="O26" s="77"/>
    </row>
    <row r="27" spans="1:17" s="56" customFormat="1" ht="15" hidden="1" x14ac:dyDescent="0.2">
      <c r="A27" s="69"/>
      <c r="B27" s="72"/>
      <c r="C27" s="81" t="s">
        <v>198</v>
      </c>
      <c r="D27" s="69"/>
      <c r="E27" s="70"/>
      <c r="F27" s="70"/>
      <c r="G27" s="70"/>
      <c r="H27" s="70"/>
      <c r="I27" s="70"/>
      <c r="J27" s="69"/>
      <c r="K27" s="74"/>
      <c r="L27" s="59">
        <f>L18*10%</f>
        <v>148401728.15799999</v>
      </c>
      <c r="M27" s="59">
        <f>M18*10%</f>
        <v>139261673.11900002</v>
      </c>
      <c r="N27" s="59">
        <f>N18*10%</f>
        <v>143841890.63299999</v>
      </c>
      <c r="O27" s="77"/>
    </row>
    <row r="28" spans="1:17" s="56" customFormat="1" ht="15" hidden="1" x14ac:dyDescent="0.2">
      <c r="A28" s="69"/>
      <c r="B28" s="72"/>
      <c r="C28" s="82"/>
      <c r="D28" s="69"/>
      <c r="E28" s="70"/>
      <c r="F28" s="70"/>
      <c r="G28" s="70"/>
      <c r="H28" s="70"/>
      <c r="I28" s="70"/>
      <c r="J28" s="69"/>
      <c r="K28" s="74"/>
      <c r="L28" s="59"/>
      <c r="M28" s="59"/>
      <c r="N28" s="59"/>
    </row>
    <row r="29" spans="1:17" s="56" customFormat="1" ht="15" hidden="1" x14ac:dyDescent="0.2">
      <c r="A29" s="69"/>
      <c r="B29" s="72"/>
      <c r="C29" s="82"/>
      <c r="D29" s="69"/>
      <c r="E29" s="70"/>
      <c r="F29" s="70"/>
      <c r="G29" s="70"/>
      <c r="H29" s="70"/>
      <c r="I29" s="70"/>
      <c r="J29" s="69"/>
      <c r="K29" s="74"/>
      <c r="L29" s="59"/>
      <c r="M29" s="58"/>
      <c r="N29" s="58"/>
      <c r="O29" s="79"/>
    </row>
    <row r="30" spans="1:17" s="56" customFormat="1" ht="15" hidden="1" x14ac:dyDescent="0.2">
      <c r="A30" s="69"/>
      <c r="B30" s="72"/>
      <c r="C30" s="82"/>
      <c r="D30" s="69"/>
      <c r="E30" s="70"/>
      <c r="F30" s="70"/>
      <c r="G30" s="70"/>
      <c r="H30" s="70"/>
      <c r="I30" s="70"/>
      <c r="J30" s="69"/>
      <c r="K30" s="74"/>
      <c r="L30" s="59"/>
      <c r="M30" s="59"/>
      <c r="N30" s="59"/>
    </row>
    <row r="31" spans="1:17" s="56" customFormat="1" ht="46.5" hidden="1" x14ac:dyDescent="0.25">
      <c r="A31" s="69"/>
      <c r="B31" s="72"/>
      <c r="C31" s="81" t="s">
        <v>236</v>
      </c>
      <c r="D31" s="69"/>
      <c r="E31" s="70"/>
      <c r="F31" s="70"/>
      <c r="G31" s="70"/>
      <c r="H31" s="70"/>
      <c r="I31" s="70"/>
      <c r="J31" s="69"/>
      <c r="K31" s="74"/>
      <c r="L31" s="59">
        <f>0+L37+L42-L39-L44</f>
        <v>17351330.829999983</v>
      </c>
      <c r="M31" s="59">
        <f>0+M37+M42-M39-M44</f>
        <v>-1103123.8899999857</v>
      </c>
      <c r="N31" s="59">
        <f>0+N37+N42-N39-N44</f>
        <v>84881546.170000017</v>
      </c>
    </row>
    <row r="32" spans="1:17" s="56" customFormat="1" ht="15" hidden="1" x14ac:dyDescent="0.2">
      <c r="A32" s="69"/>
      <c r="B32" s="72"/>
      <c r="C32" s="82"/>
      <c r="D32" s="69"/>
      <c r="E32" s="70"/>
      <c r="F32" s="70"/>
      <c r="G32" s="70"/>
      <c r="H32" s="70"/>
      <c r="I32" s="70"/>
      <c r="J32" s="69"/>
      <c r="K32" s="74"/>
      <c r="L32" s="59"/>
      <c r="M32" s="58"/>
      <c r="N32" s="58"/>
    </row>
    <row r="33" spans="1:17" s="56" customFormat="1" ht="15" hidden="1" x14ac:dyDescent="0.2">
      <c r="A33" s="69"/>
      <c r="B33" s="72"/>
      <c r="C33" s="82"/>
      <c r="D33" s="69"/>
      <c r="E33" s="70"/>
      <c r="F33" s="70"/>
      <c r="G33" s="70"/>
      <c r="H33" s="70"/>
      <c r="I33" s="70"/>
      <c r="J33" s="69"/>
      <c r="K33" s="74"/>
      <c r="L33" s="59"/>
      <c r="M33" s="58"/>
      <c r="N33" s="58"/>
    </row>
    <row r="34" spans="1:17" s="87" customFormat="1" hidden="1" x14ac:dyDescent="0.25">
      <c r="A34" s="83"/>
      <c r="B34" s="84"/>
      <c r="C34" s="85"/>
      <c r="D34" s="86"/>
      <c r="E34" s="86"/>
      <c r="F34" s="86"/>
      <c r="G34" s="86"/>
      <c r="H34" s="86"/>
      <c r="I34" s="86"/>
      <c r="J34" s="86"/>
      <c r="K34" s="86"/>
      <c r="L34" s="60"/>
      <c r="M34" s="60"/>
      <c r="N34" s="60"/>
    </row>
    <row r="35" spans="1:17" s="93" customFormat="1" ht="31.5" x14ac:dyDescent="0.25">
      <c r="A35" s="88" t="s">
        <v>131</v>
      </c>
      <c r="B35" s="89" t="s">
        <v>112</v>
      </c>
      <c r="C35" s="90" t="s">
        <v>113</v>
      </c>
      <c r="D35" s="91" t="s">
        <v>190</v>
      </c>
      <c r="E35" s="91" t="s">
        <v>32</v>
      </c>
      <c r="F35" s="91" t="s">
        <v>33</v>
      </c>
      <c r="G35" s="91" t="s">
        <v>34</v>
      </c>
      <c r="H35" s="91" t="s">
        <v>34</v>
      </c>
      <c r="I35" s="91" t="s">
        <v>34</v>
      </c>
      <c r="J35" s="91" t="s">
        <v>35</v>
      </c>
      <c r="K35" s="91" t="s">
        <v>58</v>
      </c>
      <c r="L35" s="61">
        <f>L36-L38</f>
        <v>39751330.829999983</v>
      </c>
      <c r="M35" s="61">
        <f>M36-M38</f>
        <v>21296876.110000014</v>
      </c>
      <c r="N35" s="61">
        <f>N36-N38</f>
        <v>107281546.17000002</v>
      </c>
      <c r="O35" s="92"/>
    </row>
    <row r="36" spans="1:17" s="52" customFormat="1" ht="44.65" customHeight="1" x14ac:dyDescent="0.2">
      <c r="A36" s="94" t="s">
        <v>132</v>
      </c>
      <c r="B36" s="64" t="s">
        <v>31</v>
      </c>
      <c r="C36" s="95" t="s">
        <v>217</v>
      </c>
      <c r="D36" s="96" t="s">
        <v>190</v>
      </c>
      <c r="E36" s="96" t="s">
        <v>32</v>
      </c>
      <c r="F36" s="96" t="s">
        <v>33</v>
      </c>
      <c r="G36" s="96" t="s">
        <v>34</v>
      </c>
      <c r="H36" s="96" t="s">
        <v>34</v>
      </c>
      <c r="I36" s="96" t="s">
        <v>34</v>
      </c>
      <c r="J36" s="96" t="s">
        <v>35</v>
      </c>
      <c r="K36" s="96" t="s">
        <v>36</v>
      </c>
      <c r="L36" s="62">
        <f>L37</f>
        <v>286751330.82999998</v>
      </c>
      <c r="M36" s="62">
        <f>M37</f>
        <v>308048206.94</v>
      </c>
      <c r="N36" s="62">
        <f>N37</f>
        <v>415329753.11000001</v>
      </c>
    </row>
    <row r="37" spans="1:17" s="52" customFormat="1" ht="60" x14ac:dyDescent="0.2">
      <c r="A37" s="94"/>
      <c r="B37" s="64" t="s">
        <v>39</v>
      </c>
      <c r="C37" s="95" t="s">
        <v>218</v>
      </c>
      <c r="D37" s="96" t="s">
        <v>190</v>
      </c>
      <c r="E37" s="96" t="s">
        <v>32</v>
      </c>
      <c r="F37" s="96" t="s">
        <v>33</v>
      </c>
      <c r="G37" s="96" t="s">
        <v>34</v>
      </c>
      <c r="H37" s="96" t="s">
        <v>34</v>
      </c>
      <c r="I37" s="96" t="s">
        <v>224</v>
      </c>
      <c r="J37" s="96" t="s">
        <v>35</v>
      </c>
      <c r="K37" s="96" t="s">
        <v>40</v>
      </c>
      <c r="L37" s="62">
        <f>247000000+39701330.83+50000</f>
        <v>286751330.82999998</v>
      </c>
      <c r="M37" s="62">
        <f>247000000+75000000+37761198.75-51712991.81</f>
        <v>308048206.94</v>
      </c>
      <c r="N37" s="62">
        <f>403000000+75000000+37761198.75-431445.64-100000000</f>
        <v>415329753.11000001</v>
      </c>
      <c r="O37" s="63"/>
    </row>
    <row r="38" spans="1:17" s="52" customFormat="1" ht="45" x14ac:dyDescent="0.2">
      <c r="A38" s="94" t="s">
        <v>133</v>
      </c>
      <c r="B38" s="64" t="s">
        <v>42</v>
      </c>
      <c r="C38" s="95" t="s">
        <v>43</v>
      </c>
      <c r="D38" s="96" t="s">
        <v>190</v>
      </c>
      <c r="E38" s="96" t="s">
        <v>32</v>
      </c>
      <c r="F38" s="96" t="s">
        <v>33</v>
      </c>
      <c r="G38" s="96" t="s">
        <v>34</v>
      </c>
      <c r="H38" s="96" t="s">
        <v>34</v>
      </c>
      <c r="I38" s="96" t="s">
        <v>34</v>
      </c>
      <c r="J38" s="96" t="s">
        <v>35</v>
      </c>
      <c r="K38" s="96" t="s">
        <v>44</v>
      </c>
      <c r="L38" s="62">
        <f>L39</f>
        <v>247000000</v>
      </c>
      <c r="M38" s="62">
        <f>M39</f>
        <v>286751330.82999998</v>
      </c>
      <c r="N38" s="62">
        <f>N39</f>
        <v>308048206.94</v>
      </c>
    </row>
    <row r="39" spans="1:17" s="52" customFormat="1" ht="61.5" customHeight="1" x14ac:dyDescent="0.2">
      <c r="A39" s="94"/>
      <c r="B39" s="64" t="s">
        <v>46</v>
      </c>
      <c r="C39" s="95" t="s">
        <v>226</v>
      </c>
      <c r="D39" s="96" t="s">
        <v>190</v>
      </c>
      <c r="E39" s="96" t="s">
        <v>32</v>
      </c>
      <c r="F39" s="96" t="s">
        <v>33</v>
      </c>
      <c r="G39" s="96" t="s">
        <v>34</v>
      </c>
      <c r="H39" s="96" t="s">
        <v>34</v>
      </c>
      <c r="I39" s="96" t="s">
        <v>224</v>
      </c>
      <c r="J39" s="96" t="s">
        <v>35</v>
      </c>
      <c r="K39" s="96" t="s">
        <v>47</v>
      </c>
      <c r="L39" s="62">
        <v>247000000</v>
      </c>
      <c r="M39" s="62">
        <f>L37</f>
        <v>286751330.82999998</v>
      </c>
      <c r="N39" s="62">
        <f>M37</f>
        <v>308048206.94</v>
      </c>
      <c r="O39" s="63"/>
    </row>
    <row r="40" spans="1:17" s="93" customFormat="1" ht="78.75" x14ac:dyDescent="0.25">
      <c r="A40" s="88" t="s">
        <v>134</v>
      </c>
      <c r="B40" s="89" t="s">
        <v>114</v>
      </c>
      <c r="C40" s="90" t="s">
        <v>232</v>
      </c>
      <c r="D40" s="91" t="s">
        <v>190</v>
      </c>
      <c r="E40" s="91" t="s">
        <v>32</v>
      </c>
      <c r="F40" s="91" t="s">
        <v>50</v>
      </c>
      <c r="G40" s="91" t="s">
        <v>34</v>
      </c>
      <c r="H40" s="91" t="s">
        <v>34</v>
      </c>
      <c r="I40" s="91" t="s">
        <v>34</v>
      </c>
      <c r="J40" s="91" t="s">
        <v>35</v>
      </c>
      <c r="K40" s="91" t="s">
        <v>58</v>
      </c>
      <c r="L40" s="61">
        <f>L41-L43</f>
        <v>-22400000</v>
      </c>
      <c r="M40" s="61">
        <f>M41-M43</f>
        <v>-22400000</v>
      </c>
      <c r="N40" s="61">
        <f>N41-N43</f>
        <v>-22400000</v>
      </c>
    </row>
    <row r="41" spans="1:17" s="52" customFormat="1" ht="61.5" customHeight="1" x14ac:dyDescent="0.2">
      <c r="A41" s="94" t="s">
        <v>135</v>
      </c>
      <c r="B41" s="64" t="s">
        <v>49</v>
      </c>
      <c r="C41" s="95" t="s">
        <v>219</v>
      </c>
      <c r="D41" s="96" t="s">
        <v>190</v>
      </c>
      <c r="E41" s="96" t="s">
        <v>32</v>
      </c>
      <c r="F41" s="96" t="s">
        <v>50</v>
      </c>
      <c r="G41" s="96" t="s">
        <v>32</v>
      </c>
      <c r="H41" s="97" t="str">
        <f>IF(G41&gt;=0,G41,-G41)</f>
        <v>01</v>
      </c>
      <c r="I41" s="96" t="s">
        <v>34</v>
      </c>
      <c r="J41" s="96" t="s">
        <v>35</v>
      </c>
      <c r="K41" s="96" t="s">
        <v>36</v>
      </c>
      <c r="L41" s="62">
        <v>0</v>
      </c>
      <c r="M41" s="62">
        <f>M42</f>
        <v>0</v>
      </c>
      <c r="N41" s="62">
        <f>N42</f>
        <v>0</v>
      </c>
    </row>
    <row r="42" spans="1:17" s="52" customFormat="1" ht="75" x14ac:dyDescent="0.2">
      <c r="A42" s="94"/>
      <c r="B42" s="64" t="s">
        <v>52</v>
      </c>
      <c r="C42" s="95" t="s">
        <v>220</v>
      </c>
      <c r="D42" s="96" t="s">
        <v>190</v>
      </c>
      <c r="E42" s="96" t="s">
        <v>32</v>
      </c>
      <c r="F42" s="96" t="s">
        <v>50</v>
      </c>
      <c r="G42" s="96" t="s">
        <v>32</v>
      </c>
      <c r="H42" s="96" t="s">
        <v>34</v>
      </c>
      <c r="I42" s="96" t="s">
        <v>224</v>
      </c>
      <c r="J42" s="96" t="s">
        <v>35</v>
      </c>
      <c r="K42" s="96" t="s">
        <v>40</v>
      </c>
      <c r="L42" s="62">
        <v>0</v>
      </c>
      <c r="M42" s="62">
        <v>0</v>
      </c>
      <c r="N42" s="62">
        <v>0</v>
      </c>
      <c r="O42" s="63"/>
    </row>
    <row r="43" spans="1:17" s="52" customFormat="1" ht="62.65" customHeight="1" x14ac:dyDescent="0.2">
      <c r="A43" s="94" t="s">
        <v>136</v>
      </c>
      <c r="B43" s="64" t="s">
        <v>54</v>
      </c>
      <c r="C43" s="95" t="s">
        <v>216</v>
      </c>
      <c r="D43" s="96" t="s">
        <v>190</v>
      </c>
      <c r="E43" s="96" t="s">
        <v>32</v>
      </c>
      <c r="F43" s="96" t="s">
        <v>50</v>
      </c>
      <c r="G43" s="96" t="s">
        <v>32</v>
      </c>
      <c r="H43" s="96" t="s">
        <v>34</v>
      </c>
      <c r="I43" s="96" t="s">
        <v>34</v>
      </c>
      <c r="J43" s="96" t="s">
        <v>35</v>
      </c>
      <c r="K43" s="96" t="s">
        <v>44</v>
      </c>
      <c r="L43" s="62">
        <f>L44</f>
        <v>22400000</v>
      </c>
      <c r="M43" s="62">
        <f>M44</f>
        <v>22400000</v>
      </c>
      <c r="N43" s="62">
        <f>N44</f>
        <v>22400000</v>
      </c>
    </row>
    <row r="44" spans="1:17" s="52" customFormat="1" ht="75" x14ac:dyDescent="0.2">
      <c r="A44" s="94"/>
      <c r="B44" s="64" t="s">
        <v>56</v>
      </c>
      <c r="C44" s="95" t="s">
        <v>221</v>
      </c>
      <c r="D44" s="96" t="s">
        <v>190</v>
      </c>
      <c r="E44" s="96" t="s">
        <v>32</v>
      </c>
      <c r="F44" s="96" t="s">
        <v>50</v>
      </c>
      <c r="G44" s="96" t="s">
        <v>32</v>
      </c>
      <c r="H44" s="96" t="s">
        <v>34</v>
      </c>
      <c r="I44" s="96" t="s">
        <v>224</v>
      </c>
      <c r="J44" s="96" t="s">
        <v>35</v>
      </c>
      <c r="K44" s="96" t="s">
        <v>47</v>
      </c>
      <c r="L44" s="62">
        <v>22400000</v>
      </c>
      <c r="M44" s="62">
        <v>22400000</v>
      </c>
      <c r="N44" s="62">
        <v>22400000</v>
      </c>
      <c r="O44" s="105"/>
      <c r="P44" s="104"/>
    </row>
    <row r="45" spans="1:17" s="93" customFormat="1" ht="31.5" x14ac:dyDescent="0.25">
      <c r="A45" s="73" t="s">
        <v>202</v>
      </c>
      <c r="B45" s="89" t="s">
        <v>59</v>
      </c>
      <c r="C45" s="90" t="s">
        <v>60</v>
      </c>
      <c r="D45" s="91" t="s">
        <v>58</v>
      </c>
      <c r="E45" s="91" t="s">
        <v>32</v>
      </c>
      <c r="F45" s="91" t="s">
        <v>61</v>
      </c>
      <c r="G45" s="91" t="s">
        <v>34</v>
      </c>
      <c r="H45" s="96" t="s">
        <v>34</v>
      </c>
      <c r="I45" s="91" t="s">
        <v>34</v>
      </c>
      <c r="J45" s="91" t="s">
        <v>35</v>
      </c>
      <c r="K45" s="91" t="s">
        <v>58</v>
      </c>
      <c r="L45" s="61">
        <f>(L46-L50)*(-1)</f>
        <v>149716695.98000002</v>
      </c>
      <c r="M45" s="61">
        <f t="shared" ref="M45:N45" si="0">(M46-M50)*(-1)</f>
        <v>81999999.997436523</v>
      </c>
      <c r="N45" s="61">
        <f t="shared" si="0"/>
        <v>60143129.542105675</v>
      </c>
      <c r="O45" s="115"/>
      <c r="P45" s="106"/>
    </row>
    <row r="46" spans="1:17" s="52" customFormat="1" ht="30" x14ac:dyDescent="0.2">
      <c r="A46" s="98" t="s">
        <v>203</v>
      </c>
      <c r="B46" s="64" t="s">
        <v>64</v>
      </c>
      <c r="C46" s="95" t="s">
        <v>65</v>
      </c>
      <c r="D46" s="96" t="s">
        <v>58</v>
      </c>
      <c r="E46" s="96" t="s">
        <v>32</v>
      </c>
      <c r="F46" s="96" t="s">
        <v>61</v>
      </c>
      <c r="G46" s="96" t="s">
        <v>34</v>
      </c>
      <c r="H46" s="96" t="s">
        <v>34</v>
      </c>
      <c r="I46" s="96" t="s">
        <v>34</v>
      </c>
      <c r="J46" s="96" t="s">
        <v>35</v>
      </c>
      <c r="K46" s="96" t="s">
        <v>66</v>
      </c>
      <c r="L46" s="62">
        <f>L47</f>
        <v>4237737390.4400001</v>
      </c>
      <c r="M46" s="62">
        <f t="shared" ref="M46:N48" si="1">M47</f>
        <v>4620723560.8599997</v>
      </c>
      <c r="N46" s="62">
        <f t="shared" si="1"/>
        <v>4647115168.2299995</v>
      </c>
      <c r="O46" s="105"/>
      <c r="P46" s="105"/>
    </row>
    <row r="47" spans="1:17" s="52" customFormat="1" ht="30" x14ac:dyDescent="0.2">
      <c r="A47" s="82"/>
      <c r="B47" s="64" t="s">
        <v>68</v>
      </c>
      <c r="C47" s="95" t="s">
        <v>69</v>
      </c>
      <c r="D47" s="96" t="s">
        <v>58</v>
      </c>
      <c r="E47" s="96" t="s">
        <v>32</v>
      </c>
      <c r="F47" s="96" t="s">
        <v>61</v>
      </c>
      <c r="G47" s="96" t="s">
        <v>33</v>
      </c>
      <c r="H47" s="96" t="s">
        <v>34</v>
      </c>
      <c r="I47" s="96" t="s">
        <v>34</v>
      </c>
      <c r="J47" s="96" t="s">
        <v>35</v>
      </c>
      <c r="K47" s="96" t="s">
        <v>66</v>
      </c>
      <c r="L47" s="62">
        <f>L48</f>
        <v>4237737390.4400001</v>
      </c>
      <c r="M47" s="62">
        <f t="shared" si="1"/>
        <v>4620723560.8599997</v>
      </c>
      <c r="N47" s="62">
        <f t="shared" si="1"/>
        <v>4647115168.2299995</v>
      </c>
      <c r="O47" s="63"/>
    </row>
    <row r="48" spans="1:17" s="52" customFormat="1" ht="30" x14ac:dyDescent="0.2">
      <c r="A48" s="82"/>
      <c r="B48" s="64" t="s">
        <v>71</v>
      </c>
      <c r="C48" s="95" t="s">
        <v>72</v>
      </c>
      <c r="D48" s="96" t="s">
        <v>58</v>
      </c>
      <c r="E48" s="96" t="s">
        <v>32</v>
      </c>
      <c r="F48" s="96" t="s">
        <v>61</v>
      </c>
      <c r="G48" s="96" t="s">
        <v>33</v>
      </c>
      <c r="H48" s="96" t="s">
        <v>32</v>
      </c>
      <c r="I48" s="96" t="s">
        <v>34</v>
      </c>
      <c r="J48" s="96" t="s">
        <v>35</v>
      </c>
      <c r="K48" s="96" t="s">
        <v>73</v>
      </c>
      <c r="L48" s="62">
        <f>L49</f>
        <v>4237737390.4400001</v>
      </c>
      <c r="M48" s="62">
        <f t="shared" si="1"/>
        <v>4620723560.8599997</v>
      </c>
      <c r="N48" s="62">
        <f t="shared" si="1"/>
        <v>4647115168.2299995</v>
      </c>
      <c r="O48" s="63"/>
      <c r="Q48" s="63"/>
    </row>
    <row r="49" spans="1:15" s="52" customFormat="1" ht="60" x14ac:dyDescent="0.2">
      <c r="A49" s="82"/>
      <c r="B49" s="64" t="s">
        <v>75</v>
      </c>
      <c r="C49" s="95" t="s">
        <v>227</v>
      </c>
      <c r="D49" s="96" t="s">
        <v>58</v>
      </c>
      <c r="E49" s="96" t="s">
        <v>32</v>
      </c>
      <c r="F49" s="96" t="s">
        <v>61</v>
      </c>
      <c r="G49" s="96" t="s">
        <v>33</v>
      </c>
      <c r="H49" s="96" t="s">
        <v>32</v>
      </c>
      <c r="I49" s="96" t="s">
        <v>224</v>
      </c>
      <c r="J49" s="96" t="s">
        <v>35</v>
      </c>
      <c r="K49" s="96" t="s">
        <v>73</v>
      </c>
      <c r="L49" s="62">
        <f>L20+L36+L41+L65</f>
        <v>4237737390.4400001</v>
      </c>
      <c r="M49" s="62">
        <f>M20+M36+M41+M65</f>
        <v>4620723560.8599997</v>
      </c>
      <c r="N49" s="62">
        <f>N20+N36+N41+N65</f>
        <v>4647115168.2299995</v>
      </c>
      <c r="O49" s="63"/>
    </row>
    <row r="50" spans="1:15" s="52" customFormat="1" ht="30" x14ac:dyDescent="0.2">
      <c r="A50" s="82" t="s">
        <v>204</v>
      </c>
      <c r="B50" s="64" t="s">
        <v>77</v>
      </c>
      <c r="C50" s="95" t="s">
        <v>78</v>
      </c>
      <c r="D50" s="96" t="s">
        <v>58</v>
      </c>
      <c r="E50" s="96" t="s">
        <v>32</v>
      </c>
      <c r="F50" s="96" t="s">
        <v>61</v>
      </c>
      <c r="G50" s="96" t="s">
        <v>34</v>
      </c>
      <c r="H50" s="96" t="s">
        <v>34</v>
      </c>
      <c r="I50" s="96" t="s">
        <v>34</v>
      </c>
      <c r="J50" s="96" t="s">
        <v>35</v>
      </c>
      <c r="K50" s="96" t="s">
        <v>79</v>
      </c>
      <c r="L50" s="62">
        <f>L51</f>
        <v>4387454086.4200001</v>
      </c>
      <c r="M50" s="62">
        <f t="shared" ref="M50:N52" si="2">M51</f>
        <v>4702723560.8574362</v>
      </c>
      <c r="N50" s="62">
        <f t="shared" si="2"/>
        <v>4707258297.7721052</v>
      </c>
    </row>
    <row r="51" spans="1:15" s="52" customFormat="1" ht="30" x14ac:dyDescent="0.2">
      <c r="A51" s="82"/>
      <c r="B51" s="64" t="s">
        <v>81</v>
      </c>
      <c r="C51" s="95" t="s">
        <v>82</v>
      </c>
      <c r="D51" s="96" t="s">
        <v>58</v>
      </c>
      <c r="E51" s="96" t="s">
        <v>32</v>
      </c>
      <c r="F51" s="96" t="s">
        <v>61</v>
      </c>
      <c r="G51" s="96" t="s">
        <v>33</v>
      </c>
      <c r="H51" s="96" t="s">
        <v>34</v>
      </c>
      <c r="I51" s="96" t="s">
        <v>34</v>
      </c>
      <c r="J51" s="96" t="s">
        <v>35</v>
      </c>
      <c r="K51" s="96" t="s">
        <v>79</v>
      </c>
      <c r="L51" s="62">
        <f>L52</f>
        <v>4387454086.4200001</v>
      </c>
      <c r="M51" s="62">
        <f t="shared" si="2"/>
        <v>4702723560.8574362</v>
      </c>
      <c r="N51" s="62">
        <f t="shared" si="2"/>
        <v>4707258297.7721052</v>
      </c>
    </row>
    <row r="52" spans="1:15" s="52" customFormat="1" ht="30" x14ac:dyDescent="0.2">
      <c r="A52" s="82"/>
      <c r="B52" s="64" t="s">
        <v>84</v>
      </c>
      <c r="C52" s="95" t="s">
        <v>85</v>
      </c>
      <c r="D52" s="96" t="s">
        <v>58</v>
      </c>
      <c r="E52" s="96" t="s">
        <v>32</v>
      </c>
      <c r="F52" s="96" t="s">
        <v>61</v>
      </c>
      <c r="G52" s="96" t="s">
        <v>33</v>
      </c>
      <c r="H52" s="96" t="s">
        <v>32</v>
      </c>
      <c r="I52" s="96" t="s">
        <v>34</v>
      </c>
      <c r="J52" s="96" t="s">
        <v>35</v>
      </c>
      <c r="K52" s="96" t="s">
        <v>86</v>
      </c>
      <c r="L52" s="62">
        <f>L53</f>
        <v>4387454086.4200001</v>
      </c>
      <c r="M52" s="62">
        <f>M53</f>
        <v>4702723560.8574362</v>
      </c>
      <c r="N52" s="62">
        <f t="shared" si="2"/>
        <v>4707258297.7721052</v>
      </c>
    </row>
    <row r="53" spans="1:15" s="52" customFormat="1" ht="49.9" customHeight="1" x14ac:dyDescent="0.2">
      <c r="A53" s="82"/>
      <c r="B53" s="64" t="s">
        <v>88</v>
      </c>
      <c r="C53" s="95" t="s">
        <v>228</v>
      </c>
      <c r="D53" s="96" t="s">
        <v>58</v>
      </c>
      <c r="E53" s="96" t="s">
        <v>32</v>
      </c>
      <c r="F53" s="96" t="s">
        <v>61</v>
      </c>
      <c r="G53" s="96" t="s">
        <v>33</v>
      </c>
      <c r="H53" s="96" t="s">
        <v>32</v>
      </c>
      <c r="I53" s="96" t="s">
        <v>224</v>
      </c>
      <c r="J53" s="96" t="s">
        <v>35</v>
      </c>
      <c r="K53" s="96" t="s">
        <v>86</v>
      </c>
      <c r="L53" s="62">
        <f>L24+L38+L43</f>
        <v>4387454086.4200001</v>
      </c>
      <c r="M53" s="62">
        <f>M24+M38+M43</f>
        <v>4702723560.8574362</v>
      </c>
      <c r="N53" s="62">
        <f>N24+N38+N43</f>
        <v>4707258297.7721052</v>
      </c>
      <c r="O53" s="63"/>
    </row>
    <row r="54" spans="1:15" s="93" customFormat="1" ht="47.25" x14ac:dyDescent="0.25">
      <c r="A54" s="73" t="s">
        <v>137</v>
      </c>
      <c r="B54" s="89" t="s">
        <v>121</v>
      </c>
      <c r="C54" s="90" t="s">
        <v>122</v>
      </c>
      <c r="D54" s="91" t="s">
        <v>190</v>
      </c>
      <c r="E54" s="91" t="s">
        <v>32</v>
      </c>
      <c r="F54" s="91" t="s">
        <v>90</v>
      </c>
      <c r="G54" s="91" t="s">
        <v>34</v>
      </c>
      <c r="H54" s="99" t="str">
        <f>IF(G54&gt;=0,G54,-G54)</f>
        <v>00</v>
      </c>
      <c r="I54" s="91" t="s">
        <v>34</v>
      </c>
      <c r="J54" s="91" t="s">
        <v>35</v>
      </c>
      <c r="K54" s="91" t="s">
        <v>58</v>
      </c>
      <c r="L54" s="61">
        <f>L63</f>
        <v>0</v>
      </c>
      <c r="M54" s="61">
        <f t="shared" ref="M54:N54" si="3">M63</f>
        <v>0</v>
      </c>
      <c r="N54" s="61">
        <f t="shared" si="3"/>
        <v>0</v>
      </c>
    </row>
    <row r="55" spans="1:15" s="93" customFormat="1" ht="47.25" x14ac:dyDescent="0.25">
      <c r="A55" s="73" t="s">
        <v>142</v>
      </c>
      <c r="B55" s="89" t="s">
        <v>95</v>
      </c>
      <c r="C55" s="90" t="s">
        <v>233</v>
      </c>
      <c r="D55" s="91" t="s">
        <v>190</v>
      </c>
      <c r="E55" s="91" t="s">
        <v>32</v>
      </c>
      <c r="F55" s="91" t="s">
        <v>90</v>
      </c>
      <c r="G55" s="91" t="s">
        <v>96</v>
      </c>
      <c r="H55" s="91" t="s">
        <v>34</v>
      </c>
      <c r="I55" s="91" t="s">
        <v>34</v>
      </c>
      <c r="J55" s="91" t="s">
        <v>35</v>
      </c>
      <c r="K55" s="91" t="s">
        <v>58</v>
      </c>
      <c r="L55" s="61">
        <f>L56</f>
        <v>0</v>
      </c>
      <c r="M55" s="61">
        <f t="shared" ref="M55:N55" si="4">M56</f>
        <v>0</v>
      </c>
      <c r="N55" s="61">
        <f t="shared" si="4"/>
        <v>0</v>
      </c>
    </row>
    <row r="56" spans="1:15" s="52" customFormat="1" ht="147.4" customHeight="1" x14ac:dyDescent="0.2">
      <c r="A56" s="82"/>
      <c r="B56" s="64" t="s">
        <v>98</v>
      </c>
      <c r="C56" s="95" t="s">
        <v>234</v>
      </c>
      <c r="D56" s="96" t="s">
        <v>190</v>
      </c>
      <c r="E56" s="96" t="s">
        <v>32</v>
      </c>
      <c r="F56" s="96" t="s">
        <v>90</v>
      </c>
      <c r="G56" s="96" t="s">
        <v>96</v>
      </c>
      <c r="H56" s="96" t="s">
        <v>32</v>
      </c>
      <c r="I56" s="96" t="s">
        <v>34</v>
      </c>
      <c r="J56" s="96" t="s">
        <v>35</v>
      </c>
      <c r="K56" s="96" t="s">
        <v>44</v>
      </c>
      <c r="L56" s="62">
        <f>L57</f>
        <v>0</v>
      </c>
      <c r="M56" s="62">
        <v>0</v>
      </c>
      <c r="N56" s="62">
        <v>0</v>
      </c>
    </row>
    <row r="57" spans="1:15" s="52" customFormat="1" ht="150" customHeight="1" x14ac:dyDescent="0.2">
      <c r="A57" s="82"/>
      <c r="B57" s="64" t="s">
        <v>100</v>
      </c>
      <c r="C57" s="95" t="s">
        <v>229</v>
      </c>
      <c r="D57" s="96" t="s">
        <v>190</v>
      </c>
      <c r="E57" s="96" t="s">
        <v>32</v>
      </c>
      <c r="F57" s="96" t="s">
        <v>90</v>
      </c>
      <c r="G57" s="96" t="s">
        <v>96</v>
      </c>
      <c r="H57" s="96" t="s">
        <v>32</v>
      </c>
      <c r="I57" s="96" t="s">
        <v>224</v>
      </c>
      <c r="J57" s="96" t="s">
        <v>35</v>
      </c>
      <c r="K57" s="96" t="s">
        <v>47</v>
      </c>
      <c r="L57" s="62">
        <v>0</v>
      </c>
      <c r="M57" s="62">
        <v>0</v>
      </c>
      <c r="N57" s="62">
        <v>0</v>
      </c>
    </row>
    <row r="58" spans="1:15" s="93" customFormat="1" ht="47.25" x14ac:dyDescent="0.25">
      <c r="A58" s="73" t="s">
        <v>200</v>
      </c>
      <c r="B58" s="89" t="s">
        <v>115</v>
      </c>
      <c r="C58" s="90" t="s">
        <v>116</v>
      </c>
      <c r="D58" s="91" t="s">
        <v>190</v>
      </c>
      <c r="E58" s="91" t="s">
        <v>32</v>
      </c>
      <c r="F58" s="91" t="s">
        <v>90</v>
      </c>
      <c r="G58" s="91" t="s">
        <v>61</v>
      </c>
      <c r="H58" s="91" t="s">
        <v>34</v>
      </c>
      <c r="I58" s="91" t="s">
        <v>34</v>
      </c>
      <c r="J58" s="91" t="s">
        <v>35</v>
      </c>
      <c r="K58" s="91" t="s">
        <v>58</v>
      </c>
      <c r="L58" s="61">
        <f>L59-L61</f>
        <v>0</v>
      </c>
      <c r="M58" s="61">
        <f t="shared" ref="M58:N58" si="5">M59-M61</f>
        <v>0</v>
      </c>
      <c r="N58" s="61">
        <f t="shared" si="5"/>
        <v>0</v>
      </c>
    </row>
    <row r="59" spans="1:15" s="52" customFormat="1" ht="45" x14ac:dyDescent="0.2">
      <c r="A59" s="100"/>
      <c r="B59" s="64" t="s">
        <v>117</v>
      </c>
      <c r="C59" s="95" t="s">
        <v>120</v>
      </c>
      <c r="D59" s="96" t="s">
        <v>190</v>
      </c>
      <c r="E59" s="96" t="s">
        <v>32</v>
      </c>
      <c r="F59" s="96" t="s">
        <v>90</v>
      </c>
      <c r="G59" s="96" t="s">
        <v>61</v>
      </c>
      <c r="H59" s="96" t="s">
        <v>34</v>
      </c>
      <c r="I59" s="96" t="s">
        <v>34</v>
      </c>
      <c r="J59" s="96" t="s">
        <v>35</v>
      </c>
      <c r="K59" s="96" t="s">
        <v>79</v>
      </c>
      <c r="L59" s="62">
        <f>L60</f>
        <v>0</v>
      </c>
      <c r="M59" s="62">
        <v>0</v>
      </c>
      <c r="N59" s="62">
        <v>0</v>
      </c>
    </row>
    <row r="60" spans="1:15" s="52" customFormat="1" ht="75" x14ac:dyDescent="0.2">
      <c r="A60" s="82"/>
      <c r="B60" s="64" t="s">
        <v>102</v>
      </c>
      <c r="C60" s="95" t="s">
        <v>230</v>
      </c>
      <c r="D60" s="96" t="s">
        <v>190</v>
      </c>
      <c r="E60" s="96" t="s">
        <v>32</v>
      </c>
      <c r="F60" s="96" t="s">
        <v>90</v>
      </c>
      <c r="G60" s="96" t="s">
        <v>61</v>
      </c>
      <c r="H60" s="96" t="s">
        <v>32</v>
      </c>
      <c r="I60" s="96" t="s">
        <v>224</v>
      </c>
      <c r="J60" s="96" t="s">
        <v>35</v>
      </c>
      <c r="K60" s="96" t="s">
        <v>106</v>
      </c>
      <c r="L60" s="62">
        <v>0</v>
      </c>
      <c r="M60" s="62">
        <v>0</v>
      </c>
      <c r="N60" s="62">
        <v>0</v>
      </c>
    </row>
    <row r="61" spans="1:15" s="52" customFormat="1" ht="45" x14ac:dyDescent="0.2">
      <c r="A61" s="82"/>
      <c r="B61" s="64" t="s">
        <v>119</v>
      </c>
      <c r="C61" s="95" t="s">
        <v>118</v>
      </c>
      <c r="D61" s="96" t="s">
        <v>190</v>
      </c>
      <c r="E61" s="96" t="s">
        <v>32</v>
      </c>
      <c r="F61" s="96" t="s">
        <v>90</v>
      </c>
      <c r="G61" s="96" t="s">
        <v>61</v>
      </c>
      <c r="H61" s="96" t="s">
        <v>34</v>
      </c>
      <c r="I61" s="96" t="s">
        <v>34</v>
      </c>
      <c r="J61" s="96" t="s">
        <v>35</v>
      </c>
      <c r="K61" s="96" t="s">
        <v>66</v>
      </c>
      <c r="L61" s="62">
        <f>L62</f>
        <v>0</v>
      </c>
      <c r="M61" s="62">
        <v>0</v>
      </c>
      <c r="N61" s="62">
        <v>0</v>
      </c>
    </row>
    <row r="62" spans="1:15" s="52" customFormat="1" ht="60" x14ac:dyDescent="0.2">
      <c r="A62" s="82"/>
      <c r="B62" s="64" t="s">
        <v>105</v>
      </c>
      <c r="C62" s="95" t="s">
        <v>222</v>
      </c>
      <c r="D62" s="96" t="s">
        <v>190</v>
      </c>
      <c r="E62" s="96" t="s">
        <v>32</v>
      </c>
      <c r="F62" s="96" t="s">
        <v>90</v>
      </c>
      <c r="G62" s="96" t="s">
        <v>61</v>
      </c>
      <c r="H62" s="96" t="s">
        <v>32</v>
      </c>
      <c r="I62" s="96" t="s">
        <v>224</v>
      </c>
      <c r="J62" s="96" t="s">
        <v>35</v>
      </c>
      <c r="K62" s="96" t="s">
        <v>103</v>
      </c>
      <c r="L62" s="62">
        <v>0</v>
      </c>
      <c r="M62" s="62">
        <v>0</v>
      </c>
      <c r="N62" s="62">
        <v>0</v>
      </c>
    </row>
    <row r="63" spans="1:15" s="52" customFormat="1" ht="47.25" x14ac:dyDescent="0.25">
      <c r="A63" s="73" t="s">
        <v>225</v>
      </c>
      <c r="B63" s="64"/>
      <c r="C63" s="90" t="s">
        <v>212</v>
      </c>
      <c r="D63" s="91" t="s">
        <v>190</v>
      </c>
      <c r="E63" s="91" t="s">
        <v>32</v>
      </c>
      <c r="F63" s="91" t="s">
        <v>90</v>
      </c>
      <c r="G63" s="91" t="s">
        <v>213</v>
      </c>
      <c r="H63" s="91" t="s">
        <v>34</v>
      </c>
      <c r="I63" s="91" t="s">
        <v>34</v>
      </c>
      <c r="J63" s="91" t="s">
        <v>35</v>
      </c>
      <c r="K63" s="91" t="s">
        <v>58</v>
      </c>
      <c r="L63" s="61">
        <f>L64</f>
        <v>0</v>
      </c>
      <c r="M63" s="61">
        <f t="shared" ref="M63:N63" si="6">M64</f>
        <v>0</v>
      </c>
      <c r="N63" s="61">
        <f t="shared" si="6"/>
        <v>0</v>
      </c>
    </row>
    <row r="64" spans="1:15" s="52" customFormat="1" ht="135" x14ac:dyDescent="0.2">
      <c r="A64" s="82"/>
      <c r="B64" s="64"/>
      <c r="C64" s="95" t="s">
        <v>223</v>
      </c>
      <c r="D64" s="96" t="s">
        <v>190</v>
      </c>
      <c r="E64" s="96" t="s">
        <v>32</v>
      </c>
      <c r="F64" s="96" t="s">
        <v>90</v>
      </c>
      <c r="G64" s="96" t="s">
        <v>213</v>
      </c>
      <c r="H64" s="96" t="s">
        <v>33</v>
      </c>
      <c r="I64" s="96" t="s">
        <v>34</v>
      </c>
      <c r="J64" s="96" t="s">
        <v>35</v>
      </c>
      <c r="K64" s="96" t="s">
        <v>66</v>
      </c>
      <c r="L64" s="62">
        <f>L65</f>
        <v>0</v>
      </c>
      <c r="M64" s="62">
        <f t="shared" ref="M64:N64" si="7">M65</f>
        <v>0</v>
      </c>
      <c r="N64" s="62">
        <f t="shared" si="7"/>
        <v>0</v>
      </c>
    </row>
    <row r="65" spans="1:15" s="52" customFormat="1" ht="270" x14ac:dyDescent="0.2">
      <c r="A65" s="82"/>
      <c r="B65" s="64"/>
      <c r="C65" s="95" t="s">
        <v>235</v>
      </c>
      <c r="D65" s="96" t="s">
        <v>190</v>
      </c>
      <c r="E65" s="96" t="s">
        <v>32</v>
      </c>
      <c r="F65" s="96" t="s">
        <v>90</v>
      </c>
      <c r="G65" s="96" t="s">
        <v>213</v>
      </c>
      <c r="H65" s="96" t="s">
        <v>33</v>
      </c>
      <c r="I65" s="96" t="s">
        <v>224</v>
      </c>
      <c r="J65" s="96" t="s">
        <v>35</v>
      </c>
      <c r="K65" s="96" t="s">
        <v>214</v>
      </c>
      <c r="L65" s="62">
        <v>0</v>
      </c>
      <c r="M65" s="62">
        <v>0</v>
      </c>
      <c r="N65" s="62">
        <v>0</v>
      </c>
    </row>
    <row r="66" spans="1:15" s="93" customFormat="1" ht="63.75" customHeight="1" x14ac:dyDescent="0.25">
      <c r="A66" s="73"/>
      <c r="B66" s="89" t="s">
        <v>108</v>
      </c>
      <c r="C66" s="90" t="s">
        <v>231</v>
      </c>
      <c r="D66" s="91" t="s">
        <v>58</v>
      </c>
      <c r="E66" s="91" t="s">
        <v>32</v>
      </c>
      <c r="F66" s="91" t="s">
        <v>34</v>
      </c>
      <c r="G66" s="91" t="s">
        <v>34</v>
      </c>
      <c r="H66" s="91" t="s">
        <v>34</v>
      </c>
      <c r="I66" s="91" t="s">
        <v>34</v>
      </c>
      <c r="J66" s="91" t="s">
        <v>35</v>
      </c>
      <c r="K66" s="91" t="s">
        <v>58</v>
      </c>
      <c r="L66" s="61">
        <f>L35+L40+L45+L54</f>
        <v>167068026.81</v>
      </c>
      <c r="M66" s="61">
        <f>M35+M40+M45+M54</f>
        <v>80896876.107436538</v>
      </c>
      <c r="N66" s="61">
        <f>N35+N40+N45+N54</f>
        <v>145024675.71210569</v>
      </c>
    </row>
    <row r="67" spans="1:15" s="52" customFormat="1" ht="15" x14ac:dyDescent="0.2">
      <c r="B67" s="64"/>
      <c r="C67" s="65"/>
      <c r="D67" s="64"/>
      <c r="E67" s="64"/>
      <c r="F67" s="64"/>
      <c r="G67" s="64"/>
      <c r="H67" s="64"/>
      <c r="I67" s="64"/>
      <c r="J67" s="64"/>
      <c r="K67" s="64"/>
    </row>
    <row r="68" spans="1:15" s="52" customFormat="1" x14ac:dyDescent="0.25">
      <c r="B68" s="64"/>
      <c r="C68" s="101" t="s">
        <v>209</v>
      </c>
      <c r="D68" s="89"/>
      <c r="E68" s="89"/>
      <c r="F68" s="89"/>
      <c r="G68" s="89"/>
      <c r="H68" s="102"/>
      <c r="I68" s="89"/>
      <c r="J68" s="89"/>
      <c r="K68" s="89"/>
      <c r="L68" s="63">
        <f>L45</f>
        <v>149716695.98000002</v>
      </c>
      <c r="M68" s="63">
        <f>M45</f>
        <v>81999999.997436523</v>
      </c>
      <c r="N68" s="63">
        <f>N45</f>
        <v>60143129.542105675</v>
      </c>
      <c r="O68" s="63"/>
    </row>
    <row r="69" spans="1:15" s="52" customFormat="1" ht="15" x14ac:dyDescent="0.2">
      <c r="B69" s="64"/>
      <c r="C69" s="65" t="s">
        <v>210</v>
      </c>
      <c r="D69" s="64"/>
      <c r="E69" s="64"/>
      <c r="F69" s="64"/>
      <c r="G69" s="64"/>
      <c r="H69" s="102"/>
      <c r="I69" s="64"/>
      <c r="J69" s="64"/>
      <c r="K69" s="64"/>
      <c r="L69" s="63">
        <f>L27+L68</f>
        <v>298118424.13800001</v>
      </c>
      <c r="M69" s="63">
        <f t="shared" ref="M69:N69" si="8">M27+M68</f>
        <v>221261673.11643654</v>
      </c>
      <c r="N69" s="63">
        <f t="shared" si="8"/>
        <v>203985020.17510566</v>
      </c>
    </row>
    <row r="70" spans="1:15" s="52" customFormat="1" x14ac:dyDescent="0.25">
      <c r="B70" s="64"/>
      <c r="C70" s="65" t="s">
        <v>211</v>
      </c>
      <c r="D70" s="64"/>
      <c r="E70" s="64"/>
      <c r="F70" s="64"/>
      <c r="G70" s="64"/>
      <c r="H70" s="103"/>
      <c r="I70" s="64"/>
      <c r="J70" s="64"/>
      <c r="K70" s="64"/>
      <c r="L70" s="63">
        <f>L45-L68</f>
        <v>0</v>
      </c>
      <c r="M70" s="63">
        <f>M45-M68</f>
        <v>0</v>
      </c>
      <c r="N70" s="63">
        <f>N45-N68</f>
        <v>0</v>
      </c>
    </row>
    <row r="71" spans="1:15" x14ac:dyDescent="0.25">
      <c r="C71" s="65" t="s">
        <v>215</v>
      </c>
      <c r="L71" s="63">
        <f>L69+L25</f>
        <v>131050397.32800007</v>
      </c>
      <c r="M71" s="63">
        <f>M69+M25</f>
        <v>140364797.00900036</v>
      </c>
      <c r="N71" s="63">
        <f>N69+N25</f>
        <v>58960344.46299991</v>
      </c>
    </row>
    <row r="73" spans="1:15" x14ac:dyDescent="0.25">
      <c r="L73" s="63"/>
    </row>
    <row r="74" spans="1:15" x14ac:dyDescent="0.25">
      <c r="L74" s="63"/>
      <c r="M74" s="63"/>
      <c r="N74" s="63"/>
    </row>
    <row r="75" spans="1:15" x14ac:dyDescent="0.25">
      <c r="M75" s="63"/>
      <c r="N75" s="63"/>
    </row>
    <row r="76" spans="1:15" x14ac:dyDescent="0.25">
      <c r="M76" s="63"/>
      <c r="N76" s="63"/>
    </row>
    <row r="77" spans="1:15" x14ac:dyDescent="0.25">
      <c r="M77" s="63"/>
      <c r="N77" s="63"/>
    </row>
    <row r="78" spans="1:15" x14ac:dyDescent="0.25">
      <c r="M78" s="63"/>
      <c r="N78" s="63"/>
    </row>
    <row r="79" spans="1:15" x14ac:dyDescent="0.25">
      <c r="M79" s="63"/>
      <c r="N79" s="63"/>
    </row>
    <row r="80" spans="1:15" x14ac:dyDescent="0.25">
      <c r="M80" s="63"/>
      <c r="N80" s="63"/>
    </row>
  </sheetData>
  <sheetProtection formatColumns="0"/>
  <mergeCells count="8">
    <mergeCell ref="M15:M16"/>
    <mergeCell ref="N15:N16"/>
    <mergeCell ref="A13:N13"/>
    <mergeCell ref="A15:A16"/>
    <mergeCell ref="D15:K15"/>
    <mergeCell ref="C15:C16"/>
    <mergeCell ref="B15:B16"/>
    <mergeCell ref="L15:L16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45" fitToHeight="0" orientation="portrait" r:id="rId1"/>
  <headerFooter alignWithMargins="0">
    <oddFooter>&amp;CСтраница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 t="e">
        <f>Лист1!$B$12:$K$66</f>
        <v>#VALUE!</v>
      </c>
    </row>
    <row r="5" spans="1:2" x14ac:dyDescent="0.2">
      <c r="B5" s="2">
        <v>1.05</v>
      </c>
    </row>
    <row r="6" spans="1:2" x14ac:dyDescent="0.2">
      <c r="B6" s="2" t="s">
        <v>143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(Лист1!44:44)</f>
        <v>01030000020000810</v>
      </c>
    </row>
    <row r="15" spans="1:2" x14ac:dyDescent="0.2">
      <c r="A15" s="2" t="s">
        <v>111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Лист1!34:34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144</v>
      </c>
      <c r="D21" s="6" t="s">
        <v>179</v>
      </c>
      <c r="E21" s="6" t="s">
        <v>180</v>
      </c>
      <c r="F21" s="6" t="s">
        <v>181</v>
      </c>
      <c r="G21" s="6" t="s">
        <v>182</v>
      </c>
      <c r="H21" s="6" t="s">
        <v>183</v>
      </c>
      <c r="I21" s="6" t="s">
        <v>184</v>
      </c>
      <c r="J21" s="6" t="s">
        <v>185</v>
      </c>
      <c r="K21" s="6" t="s">
        <v>186</v>
      </c>
      <c r="L21" s="6" t="s">
        <v>187</v>
      </c>
      <c r="M21" s="6" t="s">
        <v>188</v>
      </c>
      <c r="N21" s="6" t="s">
        <v>189</v>
      </c>
    </row>
    <row r="22" spans="1:17" x14ac:dyDescent="0.2">
      <c r="C22" s="6" t="s">
        <v>145</v>
      </c>
      <c r="N22"/>
      <c r="O22" s="1">
        <v>2</v>
      </c>
      <c r="P22" s="1" t="s">
        <v>37</v>
      </c>
      <c r="Q22" s="1" t="s">
        <v>38</v>
      </c>
    </row>
    <row r="23" spans="1:17" x14ac:dyDescent="0.2">
      <c r="C23" s="6" t="s">
        <v>146</v>
      </c>
      <c r="N23"/>
      <c r="O23" s="1">
        <v>3</v>
      </c>
      <c r="P23" s="1" t="s">
        <v>37</v>
      </c>
      <c r="Q23" s="1" t="s">
        <v>41</v>
      </c>
    </row>
    <row r="24" spans="1:17" x14ac:dyDescent="0.2">
      <c r="C24" s="6" t="s">
        <v>147</v>
      </c>
      <c r="N24"/>
      <c r="O24" s="1">
        <v>4</v>
      </c>
      <c r="P24" s="1" t="s">
        <v>37</v>
      </c>
      <c r="Q24" s="1" t="s">
        <v>45</v>
      </c>
    </row>
    <row r="25" spans="1:17" x14ac:dyDescent="0.2">
      <c r="C25" s="6" t="s">
        <v>148</v>
      </c>
      <c r="N25"/>
      <c r="O25" s="1">
        <v>5</v>
      </c>
      <c r="P25" s="1" t="s">
        <v>37</v>
      </c>
      <c r="Q25" s="1" t="s">
        <v>48</v>
      </c>
    </row>
    <row r="26" spans="1:17" x14ac:dyDescent="0.2">
      <c r="C26" s="6" t="s">
        <v>149</v>
      </c>
      <c r="N26"/>
      <c r="O26" s="1">
        <v>7</v>
      </c>
      <c r="P26" s="1" t="s">
        <v>37</v>
      </c>
      <c r="Q26" s="1" t="s">
        <v>51</v>
      </c>
    </row>
    <row r="27" spans="1:17" x14ac:dyDescent="0.2">
      <c r="C27" s="6" t="s">
        <v>150</v>
      </c>
      <c r="N27"/>
      <c r="O27" s="1">
        <v>8</v>
      </c>
      <c r="P27" s="1" t="s">
        <v>37</v>
      </c>
      <c r="Q27" s="1" t="s">
        <v>53</v>
      </c>
    </row>
    <row r="28" spans="1:17" x14ac:dyDescent="0.2">
      <c r="C28" s="6" t="s">
        <v>151</v>
      </c>
      <c r="N28"/>
      <c r="O28" s="1">
        <v>9</v>
      </c>
      <c r="P28" s="1" t="s">
        <v>37</v>
      </c>
      <c r="Q28" s="1" t="s">
        <v>55</v>
      </c>
    </row>
    <row r="29" spans="1:17" x14ac:dyDescent="0.2">
      <c r="C29" s="6" t="s">
        <v>152</v>
      </c>
      <c r="N29"/>
      <c r="O29" s="1">
        <v>10</v>
      </c>
      <c r="P29" s="1" t="s">
        <v>37</v>
      </c>
      <c r="Q29" s="1" t="s">
        <v>57</v>
      </c>
    </row>
    <row r="30" spans="1:17" x14ac:dyDescent="0.2">
      <c r="C30" s="6" t="s">
        <v>153</v>
      </c>
      <c r="N30"/>
      <c r="O30" s="1">
        <v>11</v>
      </c>
      <c r="P30" s="1" t="s">
        <v>62</v>
      </c>
      <c r="Q30" s="1" t="s">
        <v>63</v>
      </c>
    </row>
    <row r="31" spans="1:17" x14ac:dyDescent="0.2">
      <c r="C31" s="6" t="s">
        <v>154</v>
      </c>
      <c r="N31"/>
      <c r="O31" s="1">
        <v>12</v>
      </c>
      <c r="P31" s="1" t="s">
        <v>62</v>
      </c>
      <c r="Q31" s="1" t="s">
        <v>67</v>
      </c>
    </row>
    <row r="32" spans="1:17" x14ac:dyDescent="0.2">
      <c r="C32" s="6" t="s">
        <v>155</v>
      </c>
      <c r="N32"/>
      <c r="O32" s="1">
        <v>13</v>
      </c>
      <c r="P32" s="1" t="s">
        <v>62</v>
      </c>
      <c r="Q32" s="1" t="s">
        <v>70</v>
      </c>
    </row>
    <row r="33" spans="3:17" x14ac:dyDescent="0.2">
      <c r="C33" s="6" t="s">
        <v>156</v>
      </c>
      <c r="N33"/>
      <c r="O33" s="1">
        <v>14</v>
      </c>
      <c r="P33" s="1" t="s">
        <v>62</v>
      </c>
      <c r="Q33" s="1" t="s">
        <v>74</v>
      </c>
    </row>
    <row r="34" spans="3:17" x14ac:dyDescent="0.2">
      <c r="C34" s="6" t="s">
        <v>157</v>
      </c>
      <c r="N34"/>
      <c r="O34" s="1">
        <v>15</v>
      </c>
      <c r="P34" s="1" t="s">
        <v>62</v>
      </c>
      <c r="Q34" s="1" t="s">
        <v>76</v>
      </c>
    </row>
    <row r="35" spans="3:17" x14ac:dyDescent="0.2">
      <c r="C35" s="6" t="s">
        <v>158</v>
      </c>
      <c r="N35"/>
      <c r="O35" s="1">
        <v>16</v>
      </c>
      <c r="P35" s="1" t="s">
        <v>62</v>
      </c>
      <c r="Q35" s="1" t="s">
        <v>80</v>
      </c>
    </row>
    <row r="36" spans="3:17" x14ac:dyDescent="0.2">
      <c r="C36" s="6" t="s">
        <v>159</v>
      </c>
      <c r="N36"/>
      <c r="O36" s="1">
        <v>17</v>
      </c>
      <c r="P36" s="1" t="s">
        <v>62</v>
      </c>
      <c r="Q36" s="1" t="s">
        <v>83</v>
      </c>
    </row>
    <row r="37" spans="3:17" x14ac:dyDescent="0.2">
      <c r="C37" s="6" t="s">
        <v>160</v>
      </c>
      <c r="N37"/>
      <c r="O37" s="1">
        <v>18</v>
      </c>
      <c r="P37" s="1" t="s">
        <v>62</v>
      </c>
      <c r="Q37" s="1" t="s">
        <v>87</v>
      </c>
    </row>
    <row r="38" spans="3:17" x14ac:dyDescent="0.2">
      <c r="C38" s="6" t="s">
        <v>161</v>
      </c>
      <c r="N38"/>
      <c r="O38" s="1">
        <v>19</v>
      </c>
      <c r="P38" s="1" t="s">
        <v>62</v>
      </c>
      <c r="Q38" s="1" t="s">
        <v>89</v>
      </c>
    </row>
    <row r="39" spans="3:17" x14ac:dyDescent="0.2">
      <c r="C39" s="6" t="s">
        <v>162</v>
      </c>
      <c r="N39"/>
      <c r="O39" s="1">
        <v>21</v>
      </c>
      <c r="P39" s="1" t="s">
        <v>91</v>
      </c>
      <c r="Q39" s="1" t="s">
        <v>92</v>
      </c>
    </row>
    <row r="40" spans="3:17" x14ac:dyDescent="0.2">
      <c r="C40" s="6" t="s">
        <v>163</v>
      </c>
      <c r="N40"/>
      <c r="O40" s="1">
        <v>22</v>
      </c>
      <c r="P40" s="1" t="s">
        <v>91</v>
      </c>
      <c r="Q40" s="1" t="s">
        <v>93</v>
      </c>
    </row>
    <row r="41" spans="3:17" x14ac:dyDescent="0.2">
      <c r="C41" s="6" t="s">
        <v>164</v>
      </c>
      <c r="N41"/>
      <c r="O41" s="1">
        <v>23</v>
      </c>
      <c r="P41" s="1" t="s">
        <v>91</v>
      </c>
      <c r="Q41" s="1" t="s">
        <v>94</v>
      </c>
    </row>
    <row r="42" spans="3:17" x14ac:dyDescent="0.2">
      <c r="C42" s="6" t="s">
        <v>165</v>
      </c>
      <c r="N42"/>
      <c r="O42" s="1">
        <v>24</v>
      </c>
      <c r="P42" s="1" t="s">
        <v>37</v>
      </c>
      <c r="Q42" s="1" t="s">
        <v>97</v>
      </c>
    </row>
    <row r="43" spans="3:17" x14ac:dyDescent="0.2">
      <c r="C43" s="6" t="s">
        <v>166</v>
      </c>
      <c r="N43"/>
      <c r="O43" s="1">
        <v>25</v>
      </c>
      <c r="P43" s="1" t="s">
        <v>37</v>
      </c>
      <c r="Q43" s="1" t="s">
        <v>99</v>
      </c>
    </row>
    <row r="44" spans="3:17" x14ac:dyDescent="0.2">
      <c r="C44" s="6" t="s">
        <v>167</v>
      </c>
      <c r="N44"/>
      <c r="O44" s="1">
        <v>26</v>
      </c>
      <c r="P44" s="1" t="s">
        <v>37</v>
      </c>
      <c r="Q44" s="1" t="s">
        <v>101</v>
      </c>
    </row>
    <row r="45" spans="3:17" x14ac:dyDescent="0.2">
      <c r="C45" s="6" t="s">
        <v>168</v>
      </c>
      <c r="N45"/>
      <c r="O45" s="1">
        <v>29</v>
      </c>
      <c r="P45" s="1" t="s">
        <v>37</v>
      </c>
      <c r="Q45" s="1" t="s">
        <v>104</v>
      </c>
    </row>
    <row r="46" spans="3:17" x14ac:dyDescent="0.2">
      <c r="C46" s="6" t="s">
        <v>169</v>
      </c>
      <c r="N46"/>
      <c r="O46" s="1">
        <v>32</v>
      </c>
      <c r="P46" s="1" t="s">
        <v>37</v>
      </c>
      <c r="Q46" s="1" t="s">
        <v>107</v>
      </c>
    </row>
    <row r="47" spans="3:17" x14ac:dyDescent="0.2">
      <c r="C47" s="6" t="s">
        <v>170</v>
      </c>
      <c r="N47"/>
      <c r="O47" s="1">
        <v>34</v>
      </c>
      <c r="P47" s="1" t="s">
        <v>62</v>
      </c>
      <c r="Q47" s="1" t="s">
        <v>62</v>
      </c>
    </row>
    <row r="48" spans="3:17" x14ac:dyDescent="0.2">
      <c r="C48" s="6" t="s">
        <v>171</v>
      </c>
      <c r="O48" s="1">
        <v>1</v>
      </c>
      <c r="P48" s="1" t="s">
        <v>37</v>
      </c>
      <c r="Q48" s="1" t="s">
        <v>123</v>
      </c>
    </row>
    <row r="49" spans="3:17" x14ac:dyDescent="0.2">
      <c r="C49" s="6" t="s">
        <v>172</v>
      </c>
      <c r="O49" s="1">
        <v>6</v>
      </c>
      <c r="P49" s="1" t="s">
        <v>37</v>
      </c>
      <c r="Q49" s="1" t="s">
        <v>124</v>
      </c>
    </row>
    <row r="50" spans="3:17" x14ac:dyDescent="0.2">
      <c r="C50" s="6" t="s">
        <v>173</v>
      </c>
      <c r="O50" s="1">
        <v>27</v>
      </c>
      <c r="P50" s="1" t="s">
        <v>37</v>
      </c>
      <c r="Q50" s="1" t="s">
        <v>125</v>
      </c>
    </row>
    <row r="51" spans="3:17" x14ac:dyDescent="0.2">
      <c r="C51" s="6" t="s">
        <v>174</v>
      </c>
      <c r="O51" s="1">
        <v>28</v>
      </c>
      <c r="P51" s="1" t="s">
        <v>37</v>
      </c>
      <c r="Q51" s="1" t="s">
        <v>126</v>
      </c>
    </row>
    <row r="52" spans="3:17" x14ac:dyDescent="0.2">
      <c r="C52" s="6" t="s">
        <v>175</v>
      </c>
      <c r="O52" s="1">
        <v>30</v>
      </c>
      <c r="P52" s="1" t="s">
        <v>37</v>
      </c>
      <c r="Q52" s="1" t="s">
        <v>127</v>
      </c>
    </row>
    <row r="53" spans="3:17" x14ac:dyDescent="0.2">
      <c r="C53" s="6" t="s">
        <v>176</v>
      </c>
      <c r="O53" s="1">
        <v>31</v>
      </c>
      <c r="P53" s="1" t="s">
        <v>37</v>
      </c>
      <c r="Q53" s="1" t="s">
        <v>128</v>
      </c>
    </row>
    <row r="54" spans="3:17" x14ac:dyDescent="0.2">
      <c r="C54" s="6" t="s">
        <v>177</v>
      </c>
      <c r="O54" s="1">
        <v>33</v>
      </c>
      <c r="P54" s="1" t="s">
        <v>37</v>
      </c>
      <c r="Q54" s="1" t="s">
        <v>129</v>
      </c>
    </row>
    <row r="55" spans="3:17" x14ac:dyDescent="0.2">
      <c r="C55" s="6" t="s">
        <v>178</v>
      </c>
      <c r="O55" s="1">
        <v>20</v>
      </c>
      <c r="P55" s="1" t="s">
        <v>62</v>
      </c>
      <c r="Q55" s="1" t="s">
        <v>130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75" x14ac:dyDescent="0.2"/>
  <cols>
    <col min="1" max="1" width="5.28515625" customWidth="1"/>
    <col min="2" max="2" width="0" hidden="1" customWidth="1"/>
    <col min="3" max="3" width="23.28515625" customWidth="1"/>
    <col min="5" max="5" width="7.85546875" customWidth="1"/>
    <col min="6" max="7" width="7.28515625" customWidth="1"/>
    <col min="11" max="11" width="7.28515625" customWidth="1"/>
  </cols>
  <sheetData>
    <row r="1" spans="1:14" x14ac:dyDescent="0.2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x14ac:dyDescent="0.2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x14ac:dyDescent="0.2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x14ac:dyDescent="0.2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75" x14ac:dyDescent="0.25">
      <c r="A5" s="7"/>
      <c r="B5" s="8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7"/>
      <c r="N5" s="7"/>
    </row>
    <row r="6" spans="1:14" x14ac:dyDescent="0.2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x14ac:dyDescent="0.2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x14ac:dyDescent="0.2">
      <c r="A8" s="130"/>
      <c r="B8" s="131"/>
      <c r="C8" s="132"/>
      <c r="D8" s="130"/>
      <c r="E8" s="133"/>
      <c r="F8" s="133"/>
      <c r="G8" s="133"/>
      <c r="H8" s="133"/>
      <c r="I8" s="133"/>
      <c r="J8" s="133"/>
      <c r="K8" s="133"/>
      <c r="L8" s="134"/>
      <c r="M8" s="7"/>
      <c r="N8" s="7"/>
    </row>
    <row r="9" spans="1:14" x14ac:dyDescent="0.2">
      <c r="A9" s="130"/>
      <c r="B9" s="131"/>
      <c r="C9" s="132"/>
      <c r="D9" s="4"/>
      <c r="E9" s="3"/>
      <c r="F9" s="3"/>
      <c r="G9" s="3"/>
      <c r="H9" s="3"/>
      <c r="I9" s="3"/>
      <c r="J9" s="4"/>
      <c r="K9" s="5"/>
      <c r="L9" s="134"/>
      <c r="M9" s="7"/>
      <c r="N9" s="7"/>
    </row>
    <row r="10" spans="1:14" hidden="1" x14ac:dyDescent="0.2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idden="1" x14ac:dyDescent="0.2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idden="1" x14ac:dyDescent="0.2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idden="1" x14ac:dyDescent="0.2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idden="1" x14ac:dyDescent="0.2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idden="1" x14ac:dyDescent="0.2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idden="1" x14ac:dyDescent="0.2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idden="1" x14ac:dyDescent="0.2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idden="1" x14ac:dyDescent="0.2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idden="1" x14ac:dyDescent="0.2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idden="1" x14ac:dyDescent="0.2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idden="1" x14ac:dyDescent="0.2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idden="1" x14ac:dyDescent="0.2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idden="1" x14ac:dyDescent="0.2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idden="1" x14ac:dyDescent="0.2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idden="1" x14ac:dyDescent="0.2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idden="1" x14ac:dyDescent="0.2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idden="1" x14ac:dyDescent="0.2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idden="1" x14ac:dyDescent="0.2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5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" customHeight="1" x14ac:dyDescent="0.2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6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900000000000006" customHeight="1" x14ac:dyDescent="0.2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" customHeight="1" x14ac:dyDescent="0.2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5" customHeight="1" x14ac:dyDescent="0.2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25" customHeight="1" x14ac:dyDescent="0.2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5" customHeight="1" x14ac:dyDescent="0.2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65" customHeight="1" x14ac:dyDescent="0.2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" customHeight="1" x14ac:dyDescent="0.2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" customHeight="1" x14ac:dyDescent="0.2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75" customHeight="1" x14ac:dyDescent="0.2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4" customHeight="1" x14ac:dyDescent="0.2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" customHeight="1" x14ac:dyDescent="0.2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75" customHeight="1" x14ac:dyDescent="0.2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25" customHeight="1" x14ac:dyDescent="0.2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9" customHeight="1" x14ac:dyDescent="0.2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9" customHeight="1" x14ac:dyDescent="0.2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8" customHeight="1" x14ac:dyDescent="0.2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65" hidden="1" customHeight="1" x14ac:dyDescent="0.2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idden="1" x14ac:dyDescent="0.2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Слепенкова Надежда Игоревна</cp:lastModifiedBy>
  <cp:lastPrinted>2025-09-06T07:05:47Z</cp:lastPrinted>
  <dcterms:created xsi:type="dcterms:W3CDTF">2007-10-04T11:42:06Z</dcterms:created>
  <dcterms:modified xsi:type="dcterms:W3CDTF">2025-09-08T12:03:00Z</dcterms:modified>
</cp:coreProperties>
</file>